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9"/>
  <workbookPr/>
  <bookViews>
    <workbookView xWindow="0" yWindow="0" windowWidth="28800" windowHeight="12225" firstSheet="1" activeTab="1"/>
  </bookViews>
  <sheets>
    <sheet name="Rekapitulace stavby" sheetId="1" state="veryHidden" r:id="rId1"/>
    <sheet name="KL-5-23 - Č.p119, hřiště ..." sheetId="2" r:id="rId2"/>
  </sheets>
  <definedNames>
    <definedName name="_xlnm._FilterDatabase" localSheetId="1" hidden="1">'KL-5-23 - Č.p119, hřiště ...'!$C$134:$K$251</definedName>
    <definedName name="_xlnm.Print_Area" localSheetId="1">'KL-5-23 - Č.p119, hřiště ...'!$C$4:$J$76,'KL-5-23 - Č.p119, hřiště ...'!$C$82:$J$118,'KL-5-23 - Č.p119, hřiště ...'!$C$124:$J$251</definedName>
    <definedName name="_xlnm.Print_Area" localSheetId="0">'Rekapitulace stavby'!$D$4:$AO$76,'Rekapitulace stavby'!$C$82:$AQ$96</definedName>
    <definedName name="_xlnm.Print_Titles" localSheetId="0">'Rekapitulace stavby'!$92:$92</definedName>
  </definedNames>
  <calcPr calcId="191029"/>
</workbook>
</file>

<file path=xl/sharedStrings.xml><?xml version="1.0" encoding="utf-8"?>
<sst xmlns="http://schemas.openxmlformats.org/spreadsheetml/2006/main" count="1292" uniqueCount="356">
  <si>
    <t>Export Komplet</t>
  </si>
  <si>
    <t/>
  </si>
  <si>
    <t>2.0</t>
  </si>
  <si>
    <t>ZAMOK</t>
  </si>
  <si>
    <t>False</t>
  </si>
  <si>
    <t>{d85f7fbd-ed84-4b0f-8030-40d92b68b45b}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</si>
  <si>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</si>
  <si>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</si>
  <si>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</si>
  <si>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</si>
  <si>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</si>
  <si>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</si>
  <si>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</si>
  <si>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</si>
  <si>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KL-5-23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</si>
  <si>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</si>
  <si>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</si>
  <si>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Č.p119, hřiště Lysůvky - odkanalizování objektu</t>
  </si>
  <si>
    <t>KSO:</t>
  </si>
  <si>
    <t>CC-CZ:</t>
  </si>
  <si>
    <t>Místo:</t>
  </si>
  <si>
    <t xml:space="preserve"> </t>
  </si>
  <si>
    <t>Datum:</t>
  </si>
  <si>
    <t>20. 5. 2023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</si>
  <si>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</si>
  <si>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</si>
  <si>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</si>
  <si>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</si>
  <si>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</si>
  <si>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</si>
  <si>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</si>
  <si>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</si>
  <si>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</si>
  <si>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</si>
  <si>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</si>
  <si>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</si>
  <si>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</si>
  <si>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</si>
  <si>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</si>
  <si>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</si>
  <si>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</si>
  <si>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</si>
  <si>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</si>
  <si>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</si>
  <si>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</si>
  <si>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</si>
  <si>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</si>
  <si>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</si>
  <si>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</si>
  <si>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</si>
  <si>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</si>
  <si>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</si>
  <si>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</si>
  <si>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</si>
  <si>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</si>
  <si>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</si>
  <si>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</si>
  <si>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</si>
  <si>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</si>
  <si>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</si>
  <si>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</si>
  <si>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</si>
  <si>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</si>
  <si>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</si>
  <si>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</si>
  <si>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</si>
  <si>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</si>
  <si>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</si>
  <si>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</si>
  <si>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</si>
  <si>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</si>
  <si>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</si>
  <si>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</si>
  <si>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</si>
  <si>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</si>
  <si>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</si>
  <si>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</si>
  <si>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</si>
  <si>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</si>
  <si>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</si>
  <si>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</si>
  <si>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</si>
  <si>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</si>
  <si>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</si>
  <si>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</si>
  <si>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</si>
  <si>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</si>
  <si>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</si>
  <si>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</si>
  <si>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1 - Zemní práce</t>
  </si>
  <si>
    <t>11 - Zemní práce - přípravné a přidružené práce</t>
  </si>
  <si>
    <t>45 - Podkladní a vedlejší konstrukce kromě vozovek a železničního svršku</t>
  </si>
  <si>
    <t>56 - Podkladní vrstvy komunikací, letišť a ploch</t>
  </si>
  <si>
    <t>57 - Kryty pozemních komunikací letišť a ploch z kameniva nebo živičné</t>
  </si>
  <si>
    <t>59 - Kryty pozemních komunikací, letišť a ploch dlážděné</t>
  </si>
  <si>
    <t>87 - Potrubí z trub plastických a skleněných</t>
  </si>
  <si>
    <t>89 - Ostatní konstrukce</t>
  </si>
  <si>
    <t>91 - Doplňující konstrukce a práce pozemních komunikací, letišť a ploch</t>
  </si>
  <si>
    <t>93 - Různé dokončovací konstrukce a práce inženýrských staveb</t>
  </si>
  <si>
    <t>97 - Prorážení otvorů a ostatní bourací práce</t>
  </si>
  <si>
    <t>99 - Přesun hmot a manipulace se sutí</t>
  </si>
  <si>
    <t>VRN - Vedlejší rozpočtové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</si>
  <si>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</si>
  <si>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</si>
  <si>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</si>
  <si>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</si>
  <si>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</si>
  <si>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</si>
  <si>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</si>
  <si>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</si>
  <si>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</si>
  <si>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</si>
  <si>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</si>
  <si>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</si>
  <si>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</si>
  <si>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</si>
  <si>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</si>
  <si>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</si>
  <si>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</si>
  <si>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</si>
  <si>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</si>
  <si>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</si>
  <si>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</si>
  <si>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</si>
  <si>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</si>
  <si>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</si>
  <si>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</si>
  <si>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17</t>
  </si>
  <si>
    <t>K</t>
  </si>
  <si>
    <t>119003215</t>
  </si>
  <si>
    <t>Trubková mobilní plotová zábrana výšky do 1,5 m pro zabezpečení výkopu zřízení</t>
  </si>
  <si>
    <t>m</t>
  </si>
  <si>
    <t>4</t>
  </si>
  <si>
    <t>619902539</t>
  </si>
  <si>
    <t>PP</t>
  </si>
  <si>
    <t>18</t>
  </si>
  <si>
    <t>119003216</t>
  </si>
  <si>
    <t>Trubková mobilní plotová zábrana výšky do 1,5 m pro zabezpečení výkopu odstranění</t>
  </si>
  <si>
    <t>-1273276479</t>
  </si>
  <si>
    <t>121151103</t>
  </si>
  <si>
    <t>Sejmutí ornice plochy do 100 m2 tl vrstvy do 200 mm strojně</t>
  </si>
  <si>
    <t>m2</t>
  </si>
  <si>
    <t>-1699236364</t>
  </si>
  <si>
    <t>132251254</t>
  </si>
  <si>
    <t>Hloubení rýh nezapažených š do 2000 mm v hornině třídy těžitelnosti I skupiny 3 objem do 500 m3 strojně</t>
  </si>
  <si>
    <t>m3</t>
  </si>
  <si>
    <t>1405048347</t>
  </si>
  <si>
    <t>3</t>
  </si>
  <si>
    <t>132351254</t>
  </si>
  <si>
    <t>Hloubení rýh nezapažených š do 2000 mm v hornině třídy těžitelnosti II skupiny 4 objem do 500 m3 strojně</t>
  </si>
  <si>
    <t>860036614</t>
  </si>
  <si>
    <t>151101101</t>
  </si>
  <si>
    <t>Zřízení příložného pažení a rozepření stěn rýh hl do 2 m</t>
  </si>
  <si>
    <t>-1489008556</t>
  </si>
  <si>
    <t>5</t>
  </si>
  <si>
    <t>151101111</t>
  </si>
  <si>
    <t>Odstranění příložného pažení a rozepření stěn rýh hl do 2 m</t>
  </si>
  <si>
    <t>-86396811</t>
  </si>
  <si>
    <t>10</t>
  </si>
  <si>
    <t>162751117</t>
  </si>
  <si>
    <t>Vodorovné přemístění přes 9 000 do 10000 m výkopku/sypaniny z horniny třídy těžitelnosti I skupiny 1 až 3</t>
  </si>
  <si>
    <t>-985519902</t>
  </si>
  <si>
    <t>11</t>
  </si>
  <si>
    <t>162751137</t>
  </si>
  <si>
    <t>Vodorovné přemístění přes 9 000 do 10000 m výkopku/sypaniny z horniny třídy těžitelnosti II skupiny 4 a 5</t>
  </si>
  <si>
    <t>2011130097</t>
  </si>
  <si>
    <t>13</t>
  </si>
  <si>
    <t>171201231</t>
  </si>
  <si>
    <t>Poplatek za uložení zeminy a kamení na recyklační skládce (skládkovné) kód odpadu 17 05 04</t>
  </si>
  <si>
    <t>t</t>
  </si>
  <si>
    <t>658909739</t>
  </si>
  <si>
    <t>12</t>
  </si>
  <si>
    <t>171251201</t>
  </si>
  <si>
    <t>Uložení sypaniny na skládky nebo meziskládky</t>
  </si>
  <si>
    <t>-1291064723</t>
  </si>
  <si>
    <t>6</t>
  </si>
  <si>
    <t>174151101</t>
  </si>
  <si>
    <t>Zásyp jam, šachet rýh nebo kolem objektů sypaninou se zhutněním</t>
  </si>
  <si>
    <t>1028105283</t>
  </si>
  <si>
    <t>7</t>
  </si>
  <si>
    <t>M</t>
  </si>
  <si>
    <t>58344197</t>
  </si>
  <si>
    <t>štěrkodrť frakce 0/63</t>
  </si>
  <si>
    <t>8</t>
  </si>
  <si>
    <t>-112904503</t>
  </si>
  <si>
    <t>175151101</t>
  </si>
  <si>
    <t>Obsypání potrubí strojně sypaninou bez prohození, uloženou do 3 m</t>
  </si>
  <si>
    <t>338507894</t>
  </si>
  <si>
    <t>9</t>
  </si>
  <si>
    <t>58331351</t>
  </si>
  <si>
    <t>kamenivo těžené drobné frakce 0/4</t>
  </si>
  <si>
    <t>-1585308947</t>
  </si>
  <si>
    <t>14</t>
  </si>
  <si>
    <t>181351003</t>
  </si>
  <si>
    <t>Rozprostření ornice tl vrstvy do 200 mm pl do 100 m2 v rovině nebo ve svahu do 1:5 strojně</t>
  </si>
  <si>
    <t>-514212464</t>
  </si>
  <si>
    <t>181411121</t>
  </si>
  <si>
    <t>Založení lučního trávníku výsevem pl do 1000 m2 v rovině a ve svahu do 1:5</t>
  </si>
  <si>
    <t>1572936400</t>
  </si>
  <si>
    <t>16</t>
  </si>
  <si>
    <t>00572472</t>
  </si>
  <si>
    <t>osivo směs travní krajinná-rovinná</t>
  </si>
  <si>
    <t>kg</t>
  </si>
  <si>
    <t>127888192</t>
  </si>
  <si>
    <t>Zemní práce - přípravné a přidružené práce</t>
  </si>
  <si>
    <t>19</t>
  </si>
  <si>
    <t>113106123</t>
  </si>
  <si>
    <t>Rozebrání dlažeb ze zámkových dlaždic komunikací pro pěší ručně</t>
  </si>
  <si>
    <t>206507935</t>
  </si>
  <si>
    <t>20</t>
  </si>
  <si>
    <t>113107042</t>
  </si>
  <si>
    <t>Odstranění podkladu živičných tl přes 50 do 100 mm při překopech ručně</t>
  </si>
  <si>
    <t>1067998428</t>
  </si>
  <si>
    <t>113107422</t>
  </si>
  <si>
    <t>Odstranění podkladu z kameniva drceného tl přes 100 do 200 mm při překopech strojně pl do 15 m2</t>
  </si>
  <si>
    <t>-385464581</t>
  </si>
  <si>
    <t>45</t>
  </si>
  <si>
    <t>Podkladní a vedlejší konstrukce kromě vozovek a železničního svršku</t>
  </si>
  <si>
    <t>22</t>
  </si>
  <si>
    <t>451572111</t>
  </si>
  <si>
    <t>Lože pod potrubí otevřený výkop z kameniva drobného těženého</t>
  </si>
  <si>
    <t>459719526</t>
  </si>
  <si>
    <t>56</t>
  </si>
  <si>
    <t>Podkladní vrstvy komunikací, letišť a ploch</t>
  </si>
  <si>
    <t>23</t>
  </si>
  <si>
    <t>564261011</t>
  </si>
  <si>
    <t>Podklad nebo podsyp ze štěrkopísku ŠP plochy do 100 m2 tl 200 mm</t>
  </si>
  <si>
    <t>2071954387</t>
  </si>
  <si>
    <t>57</t>
  </si>
  <si>
    <t>Kryty pozemních komunikací letišť a ploch z kameniva nebo živičné</t>
  </si>
  <si>
    <t>24</t>
  </si>
  <si>
    <t>577145112</t>
  </si>
  <si>
    <t>Asfaltový beton vrstva ložní ACL 16 (ABH) tl 50 mm š do 3 m z nemodifikovaného asfaltu</t>
  </si>
  <si>
    <t>291629745</t>
  </si>
  <si>
    <t>25</t>
  </si>
  <si>
    <t>577154111</t>
  </si>
  <si>
    <t>Asfaltový beton vrstva obrusná ACO 11 (ABS) tř. I tl 60 mm š do 3 m z nemodifikovaného asfaltu</t>
  </si>
  <si>
    <t>-24371526</t>
  </si>
  <si>
    <t>59</t>
  </si>
  <si>
    <t>Kryty pozemních komunikací, letišť a ploch dlážděné</t>
  </si>
  <si>
    <t>26</t>
  </si>
  <si>
    <t>596211110</t>
  </si>
  <si>
    <t>Kladení zámkové dlažby komunikací pro pěší ručně tl 60 mm skupiny A pl do 50 m2</t>
  </si>
  <si>
    <t>162102619</t>
  </si>
  <si>
    <t>27</t>
  </si>
  <si>
    <t>59245015</t>
  </si>
  <si>
    <t>dlažba zámková tvaru I 200x165x60mm přírodní- stávající</t>
  </si>
  <si>
    <t>885332190</t>
  </si>
  <si>
    <t>87</t>
  </si>
  <si>
    <t>Potrubí z trub plastických a skleněných</t>
  </si>
  <si>
    <t>30</t>
  </si>
  <si>
    <t>871313121</t>
  </si>
  <si>
    <t>Montáž kanalizačního potrubí z PVC těsněné gumovým kroužkem otevřený výkop sklon do 20 % DN 160</t>
  </si>
  <si>
    <t>631195102</t>
  </si>
  <si>
    <t>32</t>
  </si>
  <si>
    <t>28611164</t>
  </si>
  <si>
    <t>trubka kanalizační PVC DN 160 SN8</t>
  </si>
  <si>
    <t>1449643120</t>
  </si>
  <si>
    <t>VV</t>
  </si>
  <si>
    <t>83*1,03 'Přepočtené koeficientem množství</t>
  </si>
  <si>
    <t>89</t>
  </si>
  <si>
    <t>Ostatní konstrukce</t>
  </si>
  <si>
    <t>39</t>
  </si>
  <si>
    <t>359901211</t>
  </si>
  <si>
    <t>Monitoring stoky jakékoli výšky na nové kanalizaci</t>
  </si>
  <si>
    <t>1695571923</t>
  </si>
  <si>
    <t>38</t>
  </si>
  <si>
    <t>892351111</t>
  </si>
  <si>
    <t>Tlaková zkouška vodou potrubí DN 150 nebo 200</t>
  </si>
  <si>
    <t>-1854463626</t>
  </si>
  <si>
    <t>33</t>
  </si>
  <si>
    <t>894812201</t>
  </si>
  <si>
    <t>Revizní a čistící šachta z PP šachtové dno DN 425/150 průtočné</t>
  </si>
  <si>
    <t>kus</t>
  </si>
  <si>
    <t>-387493411</t>
  </si>
  <si>
    <t>34</t>
  </si>
  <si>
    <t>894812232</t>
  </si>
  <si>
    <t>Revizní a čistící šachta z PP DN 425 šachtová roura korugovaná bez hrdla světlé hloubky 2000 mm</t>
  </si>
  <si>
    <t>1650963598</t>
  </si>
  <si>
    <t>35</t>
  </si>
  <si>
    <t>894812249</t>
  </si>
  <si>
    <t>Příplatek k rourám revizní a čistící šachty z PP DN 425 za uříznutí šachtové roury</t>
  </si>
  <si>
    <t>2030280337</t>
  </si>
  <si>
    <t>36</t>
  </si>
  <si>
    <t>894812262</t>
  </si>
  <si>
    <t>Revizní a čistící šachta z PP DN 425 poklop litinový plný do teleskopické trubky pro třídu zatížení D400</t>
  </si>
  <si>
    <t>-982539981</t>
  </si>
  <si>
    <t>37</t>
  </si>
  <si>
    <t>899</t>
  </si>
  <si>
    <t>napojení do stáv RŠ</t>
  </si>
  <si>
    <t>soubor</t>
  </si>
  <si>
    <t>2010931376</t>
  </si>
  <si>
    <t>91</t>
  </si>
  <si>
    <t>Doplňující konstrukce a práce pozemních komunikací, letišť a ploch</t>
  </si>
  <si>
    <t>29</t>
  </si>
  <si>
    <t>919732211</t>
  </si>
  <si>
    <t>Styčná spára napojení nového živičného povrchu na stávající za tepla š 15 mm hl 25 mm s prořezáním</t>
  </si>
  <si>
    <t>-51863553</t>
  </si>
  <si>
    <t>28</t>
  </si>
  <si>
    <t>919735113</t>
  </si>
  <si>
    <t>Řezání stávajícího živičného krytu hl přes 100 do 150 mm</t>
  </si>
  <si>
    <t>1328417748</t>
  </si>
  <si>
    <t>93</t>
  </si>
  <si>
    <t>Různé dokončovací konstrukce a práce inženýrských staveb</t>
  </si>
  <si>
    <t>41</t>
  </si>
  <si>
    <t>938901132</t>
  </si>
  <si>
    <t>Vyčištění nádrže po fekálií</t>
  </si>
  <si>
    <t>1577988985</t>
  </si>
  <si>
    <t>43</t>
  </si>
  <si>
    <t>938901411</t>
  </si>
  <si>
    <t>Dezinfekce nádrže roztokem chlornanu sodného</t>
  </si>
  <si>
    <t>-1444378651</t>
  </si>
  <si>
    <t>42</t>
  </si>
  <si>
    <t>938902122</t>
  </si>
  <si>
    <t>Čištění ploch betonových konstrukcí tlakovou vodou</t>
  </si>
  <si>
    <t>-1565522395</t>
  </si>
  <si>
    <t>40</t>
  </si>
  <si>
    <t>938904111</t>
  </si>
  <si>
    <t>Odstranění fekálií ze žumpy</t>
  </si>
  <si>
    <t>-475757914</t>
  </si>
  <si>
    <t>97</t>
  </si>
  <si>
    <t>Prorážení otvorů a ostatní bourací práce</t>
  </si>
  <si>
    <t>44</t>
  </si>
  <si>
    <t>977151124</t>
  </si>
  <si>
    <t>Jádrové vrty diamantovými korunkami do stavebních materiálů D přes 150 do 180 mm</t>
  </si>
  <si>
    <t>729368714</t>
  </si>
  <si>
    <t>979051121</t>
  </si>
  <si>
    <t>Očištění zámkových dlaždic se spárováním z kameniva těženého při překopech inženýrských sítí</t>
  </si>
  <si>
    <t>-1452929147</t>
  </si>
  <si>
    <t>46</t>
  </si>
  <si>
    <t>997002511</t>
  </si>
  <si>
    <t>Vodorovné přemístění fekálií do 1 km</t>
  </si>
  <si>
    <t>-1591897897</t>
  </si>
  <si>
    <t>47</t>
  </si>
  <si>
    <t>997002519</t>
  </si>
  <si>
    <t>Příplatek ZKD 1 km přemístění fekálií</t>
  </si>
  <si>
    <t>1076954175</t>
  </si>
  <si>
    <t>99</t>
  </si>
  <si>
    <t>Přesun hmot a manipulace se sutí</t>
  </si>
  <si>
    <t>48</t>
  </si>
  <si>
    <t>998276101</t>
  </si>
  <si>
    <t>Přesun hmot pro trubní vedení z trub z plastických hmot otevřený výkop</t>
  </si>
  <si>
    <t>-1860960471</t>
  </si>
  <si>
    <t>Vedlejší rozpočtové náklady</t>
  </si>
  <si>
    <t>49</t>
  </si>
  <si>
    <t>geodetické zaměření skutečného provedení</t>
  </si>
  <si>
    <t>-1432162684</t>
  </si>
  <si>
    <t>50</t>
  </si>
  <si>
    <t>projektová dokumentace skutečného provedení</t>
  </si>
  <si>
    <t>-723370994</t>
  </si>
  <si>
    <t>51</t>
  </si>
  <si>
    <t>Dopravní značení</t>
  </si>
  <si>
    <t>1410527585</t>
  </si>
  <si>
    <t>52</t>
  </si>
  <si>
    <t>Vytýčení stáv. inž. sítí</t>
  </si>
  <si>
    <t>-1124760995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</si>
</sst>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10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4" fontId="29" fillId="0" borderId="0" xfId="0" applyNumberFormat="1" applyFont="1" applyAlignment="1" applyProtection="1">
      <alignment vertical="center"/>
      <protection/>
    </xf>
    <xf numFmtId="0" fontId="2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left" vertical="center"/>
      <protection/>
    </xf>
    <xf numFmtId="4" fontId="30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4" fontId="22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0" fillId="2" borderId="0" xfId="0" applyFont="1" applyFill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31" t="s">
        <v>14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19"/>
      <c r="AL5" s="19"/>
      <c r="AM5" s="19"/>
      <c r="AN5" s="19"/>
      <c r="AO5" s="19"/>
      <c r="AP5" s="19"/>
      <c r="AQ5" s="19"/>
      <c r="AR5" s="17"/>
      <c r="BE5" s="228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33" t="s">
        <v>17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19"/>
      <c r="AL6" s="19"/>
      <c r="AM6" s="19"/>
      <c r="AN6" s="19"/>
      <c r="AO6" s="19"/>
      <c r="AP6" s="19"/>
      <c r="AQ6" s="19"/>
      <c r="AR6" s="17"/>
      <c r="BE6" s="229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29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29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9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29"/>
      <c r="BS10" s="14" t="s">
        <v>6</v>
      </c>
    </row>
    <row r="11" spans="2:71" s="1" customFormat="1" ht="18.4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29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9"/>
      <c r="BS12" s="14" t="s">
        <v>6</v>
      </c>
    </row>
    <row r="13" spans="2:71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28</v>
      </c>
      <c r="AO13" s="19"/>
      <c r="AP13" s="19"/>
      <c r="AQ13" s="19"/>
      <c r="AR13" s="17"/>
      <c r="BE13" s="229"/>
      <c r="BS13" s="14" t="s">
        <v>6</v>
      </c>
    </row>
    <row r="14" spans="2:71" ht="12.75">
      <c r="B14" s="18"/>
      <c r="C14" s="19"/>
      <c r="D14" s="19"/>
      <c r="E14" s="234" t="s">
        <v>28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29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9"/>
      <c r="BS15" s="14" t="s">
        <v>4</v>
      </c>
    </row>
    <row r="16" spans="2:71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29"/>
      <c r="BS16" s="14" t="s">
        <v>4</v>
      </c>
    </row>
    <row r="17" spans="2:71" s="1" customFormat="1" ht="18.4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29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9"/>
      <c r="BS18" s="14" t="s">
        <v>6</v>
      </c>
    </row>
    <row r="19" spans="2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29"/>
      <c r="BS19" s="14" t="s">
        <v>6</v>
      </c>
    </row>
    <row r="20" spans="2:71" s="1" customFormat="1" ht="18.4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29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9"/>
    </row>
    <row r="22" spans="2:57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9"/>
    </row>
    <row r="23" spans="2:57" s="1" customFormat="1" ht="14.45" customHeight="1">
      <c r="B23" s="18"/>
      <c r="C23" s="19"/>
      <c r="D23" s="19"/>
      <c r="E23" s="236" t="s">
        <v>1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19"/>
      <c r="AP23" s="19"/>
      <c r="AQ23" s="19"/>
      <c r="AR23" s="17"/>
      <c r="BE23" s="229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9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9"/>
    </row>
    <row r="26" spans="1:57" s="2" customFormat="1" ht="25.9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7">
        <f>ROUND(AG94,2)</f>
        <v>0</v>
      </c>
      <c r="AL26" s="238"/>
      <c r="AM26" s="238"/>
      <c r="AN26" s="238"/>
      <c r="AO26" s="238"/>
      <c r="AP26" s="33"/>
      <c r="AQ26" s="33"/>
      <c r="AR26" s="36"/>
      <c r="BE26" s="229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9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9" t="s">
        <v>34</v>
      </c>
      <c r="M28" s="239"/>
      <c r="N28" s="239"/>
      <c r="O28" s="239"/>
      <c r="P28" s="239"/>
      <c r="Q28" s="33"/>
      <c r="R28" s="33"/>
      <c r="S28" s="33"/>
      <c r="T28" s="33"/>
      <c r="U28" s="33"/>
      <c r="V28" s="33"/>
      <c r="W28" s="239" t="s">
        <v>35</v>
      </c>
      <c r="X28" s="239"/>
      <c r="Y28" s="239"/>
      <c r="Z28" s="239"/>
      <c r="AA28" s="239"/>
      <c r="AB28" s="239"/>
      <c r="AC28" s="239"/>
      <c r="AD28" s="239"/>
      <c r="AE28" s="239"/>
      <c r="AF28" s="33"/>
      <c r="AG28" s="33"/>
      <c r="AH28" s="33"/>
      <c r="AI28" s="33"/>
      <c r="AJ28" s="33"/>
      <c r="AK28" s="239" t="s">
        <v>36</v>
      </c>
      <c r="AL28" s="239"/>
      <c r="AM28" s="239"/>
      <c r="AN28" s="239"/>
      <c r="AO28" s="239"/>
      <c r="AP28" s="33"/>
      <c r="AQ28" s="33"/>
      <c r="AR28" s="36"/>
      <c r="BE28" s="229"/>
    </row>
    <row r="29" spans="2:57" s="3" customFormat="1" ht="14.45" customHeight="1">
      <c r="B29" s="37"/>
      <c r="C29" s="38"/>
      <c r="D29" s="26" t="s">
        <v>37</v>
      </c>
      <c r="E29" s="38"/>
      <c r="F29" s="26" t="s">
        <v>38</v>
      </c>
      <c r="G29" s="38"/>
      <c r="H29" s="38"/>
      <c r="I29" s="38"/>
      <c r="J29" s="38"/>
      <c r="K29" s="38"/>
      <c r="L29" s="242">
        <v>0.21</v>
      </c>
      <c r="M29" s="241"/>
      <c r="N29" s="241"/>
      <c r="O29" s="241"/>
      <c r="P29" s="241"/>
      <c r="Q29" s="38"/>
      <c r="R29" s="38"/>
      <c r="S29" s="38"/>
      <c r="T29" s="38"/>
      <c r="U29" s="38"/>
      <c r="V29" s="38"/>
      <c r="W29" s="240">
        <f>ROUND(AZ94,2)</f>
        <v>0</v>
      </c>
      <c r="X29" s="241"/>
      <c r="Y29" s="241"/>
      <c r="Z29" s="241"/>
      <c r="AA29" s="241"/>
      <c r="AB29" s="241"/>
      <c r="AC29" s="241"/>
      <c r="AD29" s="241"/>
      <c r="AE29" s="241"/>
      <c r="AF29" s="38"/>
      <c r="AG29" s="38"/>
      <c r="AH29" s="38"/>
      <c r="AI29" s="38"/>
      <c r="AJ29" s="38"/>
      <c r="AK29" s="240">
        <f>ROUND(AV94,2)</f>
        <v>0</v>
      </c>
      <c r="AL29" s="241"/>
      <c r="AM29" s="241"/>
      <c r="AN29" s="241"/>
      <c r="AO29" s="241"/>
      <c r="AP29" s="38"/>
      <c r="AQ29" s="38"/>
      <c r="AR29" s="39"/>
      <c r="BE29" s="230"/>
    </row>
    <row r="30" spans="2:57" s="3" customFormat="1" ht="14.45" customHeight="1">
      <c r="B30" s="37"/>
      <c r="C30" s="38"/>
      <c r="D30" s="38"/>
      <c r="E30" s="38"/>
      <c r="F30" s="26" t="s">
        <v>39</v>
      </c>
      <c r="G30" s="38"/>
      <c r="H30" s="38"/>
      <c r="I30" s="38"/>
      <c r="J30" s="38"/>
      <c r="K30" s="38"/>
      <c r="L30" s="242">
        <v>0.15</v>
      </c>
      <c r="M30" s="241"/>
      <c r="N30" s="241"/>
      <c r="O30" s="241"/>
      <c r="P30" s="241"/>
      <c r="Q30" s="38"/>
      <c r="R30" s="38"/>
      <c r="S30" s="38"/>
      <c r="T30" s="38"/>
      <c r="U30" s="38"/>
      <c r="V30" s="38"/>
      <c r="W30" s="240">
        <f>ROUND(BA94,2)</f>
        <v>0</v>
      </c>
      <c r="X30" s="241"/>
      <c r="Y30" s="241"/>
      <c r="Z30" s="241"/>
      <c r="AA30" s="241"/>
      <c r="AB30" s="241"/>
      <c r="AC30" s="241"/>
      <c r="AD30" s="241"/>
      <c r="AE30" s="241"/>
      <c r="AF30" s="38"/>
      <c r="AG30" s="38"/>
      <c r="AH30" s="38"/>
      <c r="AI30" s="38"/>
      <c r="AJ30" s="38"/>
      <c r="AK30" s="240">
        <f>ROUND(AW94,2)</f>
        <v>0</v>
      </c>
      <c r="AL30" s="241"/>
      <c r="AM30" s="241"/>
      <c r="AN30" s="241"/>
      <c r="AO30" s="241"/>
      <c r="AP30" s="38"/>
      <c r="AQ30" s="38"/>
      <c r="AR30" s="39"/>
      <c r="BE30" s="230"/>
    </row>
    <row r="31" spans="2:57" s="3" customFormat="1" ht="14.45" customHeight="1" hidden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42">
        <v>0.21</v>
      </c>
      <c r="M31" s="241"/>
      <c r="N31" s="241"/>
      <c r="O31" s="241"/>
      <c r="P31" s="241"/>
      <c r="Q31" s="38"/>
      <c r="R31" s="38"/>
      <c r="S31" s="38"/>
      <c r="T31" s="38"/>
      <c r="U31" s="38"/>
      <c r="V31" s="38"/>
      <c r="W31" s="240">
        <f>ROUND(BB94,2)</f>
        <v>0</v>
      </c>
      <c r="X31" s="241"/>
      <c r="Y31" s="241"/>
      <c r="Z31" s="241"/>
      <c r="AA31" s="241"/>
      <c r="AB31" s="241"/>
      <c r="AC31" s="241"/>
      <c r="AD31" s="241"/>
      <c r="AE31" s="241"/>
      <c r="AF31" s="38"/>
      <c r="AG31" s="38"/>
      <c r="AH31" s="38"/>
      <c r="AI31" s="38"/>
      <c r="AJ31" s="38"/>
      <c r="AK31" s="240">
        <v>0</v>
      </c>
      <c r="AL31" s="241"/>
      <c r="AM31" s="241"/>
      <c r="AN31" s="241"/>
      <c r="AO31" s="241"/>
      <c r="AP31" s="38"/>
      <c r="AQ31" s="38"/>
      <c r="AR31" s="39"/>
      <c r="BE31" s="230"/>
    </row>
    <row r="32" spans="2:57" s="3" customFormat="1" ht="14.45" customHeight="1" hidden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42">
        <v>0.15</v>
      </c>
      <c r="M32" s="241"/>
      <c r="N32" s="241"/>
      <c r="O32" s="241"/>
      <c r="P32" s="241"/>
      <c r="Q32" s="38"/>
      <c r="R32" s="38"/>
      <c r="S32" s="38"/>
      <c r="T32" s="38"/>
      <c r="U32" s="38"/>
      <c r="V32" s="38"/>
      <c r="W32" s="240">
        <f>ROUND(BC94,2)</f>
        <v>0</v>
      </c>
      <c r="X32" s="241"/>
      <c r="Y32" s="241"/>
      <c r="Z32" s="241"/>
      <c r="AA32" s="241"/>
      <c r="AB32" s="241"/>
      <c r="AC32" s="241"/>
      <c r="AD32" s="241"/>
      <c r="AE32" s="241"/>
      <c r="AF32" s="38"/>
      <c r="AG32" s="38"/>
      <c r="AH32" s="38"/>
      <c r="AI32" s="38"/>
      <c r="AJ32" s="38"/>
      <c r="AK32" s="240">
        <v>0</v>
      </c>
      <c r="AL32" s="241"/>
      <c r="AM32" s="241"/>
      <c r="AN32" s="241"/>
      <c r="AO32" s="241"/>
      <c r="AP32" s="38"/>
      <c r="AQ32" s="38"/>
      <c r="AR32" s="39"/>
      <c r="BE32" s="230"/>
    </row>
    <row r="33" spans="2:57" s="3" customFormat="1" ht="14.45" customHeight="1" hidden="1">
      <c r="B33" s="37"/>
      <c r="C33" s="38"/>
      <c r="D33" s="38"/>
      <c r="E33" s="38"/>
      <c r="F33" s="26" t="s">
        <v>42</v>
      </c>
      <c r="G33" s="38"/>
      <c r="H33" s="38"/>
      <c r="I33" s="38"/>
      <c r="J33" s="38"/>
      <c r="K33" s="38"/>
      <c r="L33" s="242">
        <v>0</v>
      </c>
      <c r="M33" s="241"/>
      <c r="N33" s="241"/>
      <c r="O33" s="241"/>
      <c r="P33" s="241"/>
      <c r="Q33" s="38"/>
      <c r="R33" s="38"/>
      <c r="S33" s="38"/>
      <c r="T33" s="38"/>
      <c r="U33" s="38"/>
      <c r="V33" s="38"/>
      <c r="W33" s="240">
        <f>ROUND(BD94,2)</f>
        <v>0</v>
      </c>
      <c r="X33" s="241"/>
      <c r="Y33" s="241"/>
      <c r="Z33" s="241"/>
      <c r="AA33" s="241"/>
      <c r="AB33" s="241"/>
      <c r="AC33" s="241"/>
      <c r="AD33" s="241"/>
      <c r="AE33" s="241"/>
      <c r="AF33" s="38"/>
      <c r="AG33" s="38"/>
      <c r="AH33" s="38"/>
      <c r="AI33" s="38"/>
      <c r="AJ33" s="38"/>
      <c r="AK33" s="240">
        <v>0</v>
      </c>
      <c r="AL33" s="241"/>
      <c r="AM33" s="241"/>
      <c r="AN33" s="241"/>
      <c r="AO33" s="241"/>
      <c r="AP33" s="38"/>
      <c r="AQ33" s="38"/>
      <c r="AR33" s="39"/>
      <c r="BE33" s="230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9"/>
    </row>
    <row r="35" spans="1:57" s="2" customFormat="1" ht="25.9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43" t="s">
        <v>45</v>
      </c>
      <c r="Y35" s="244"/>
      <c r="Z35" s="244"/>
      <c r="AA35" s="244"/>
      <c r="AB35" s="244"/>
      <c r="AC35" s="42"/>
      <c r="AD35" s="42"/>
      <c r="AE35" s="42"/>
      <c r="AF35" s="42"/>
      <c r="AG35" s="42"/>
      <c r="AH35" s="42"/>
      <c r="AI35" s="42"/>
      <c r="AJ35" s="42"/>
      <c r="AK35" s="245">
        <f>SUM(AK26:AK33)</f>
        <v>0</v>
      </c>
      <c r="AL35" s="244"/>
      <c r="AM35" s="244"/>
      <c r="AN35" s="244"/>
      <c r="AO35" s="246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48</v>
      </c>
      <c r="AI60" s="35"/>
      <c r="AJ60" s="35"/>
      <c r="AK60" s="35"/>
      <c r="AL60" s="35"/>
      <c r="AM60" s="49" t="s">
        <v>49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48</v>
      </c>
      <c r="AI75" s="35"/>
      <c r="AJ75" s="35"/>
      <c r="AK75" s="35"/>
      <c r="AL75" s="35"/>
      <c r="AM75" s="49" t="s">
        <v>49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KL-5-23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47" t="str">
        <f>K6</f>
        <v>Č.p119, hřiště Lysůvky - odkanalizování objektu</v>
      </c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60"/>
      <c r="AL85" s="60"/>
      <c r="AM85" s="60"/>
      <c r="AN85" s="60"/>
      <c r="AO85" s="60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49" t="str">
        <f>IF(AN8="","",AN8)</f>
        <v>20. 5. 2023</v>
      </c>
      <c r="AN87" s="249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6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50" t="str">
        <f>IF(E17="","",E17)</f>
        <v xml:space="preserve"> </v>
      </c>
      <c r="AN89" s="251"/>
      <c r="AO89" s="251"/>
      <c r="AP89" s="251"/>
      <c r="AQ89" s="33"/>
      <c r="AR89" s="36"/>
      <c r="AS89" s="252" t="s">
        <v>53</v>
      </c>
      <c r="AT89" s="253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6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50" t="str">
        <f>IF(E20="","",E20)</f>
        <v xml:space="preserve"> </v>
      </c>
      <c r="AN90" s="251"/>
      <c r="AO90" s="251"/>
      <c r="AP90" s="251"/>
      <c r="AQ90" s="33"/>
      <c r="AR90" s="36"/>
      <c r="AS90" s="254"/>
      <c r="AT90" s="255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6"/>
      <c r="AT91" s="257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58" t="s">
        <v>54</v>
      </c>
      <c r="D92" s="259"/>
      <c r="E92" s="259"/>
      <c r="F92" s="259"/>
      <c r="G92" s="259"/>
      <c r="H92" s="70"/>
      <c r="I92" s="260" t="s">
        <v>55</v>
      </c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61" t="s">
        <v>56</v>
      </c>
      <c r="AH92" s="259"/>
      <c r="AI92" s="259"/>
      <c r="AJ92" s="259"/>
      <c r="AK92" s="259"/>
      <c r="AL92" s="259"/>
      <c r="AM92" s="259"/>
      <c r="AN92" s="260" t="s">
        <v>57</v>
      </c>
      <c r="AO92" s="259"/>
      <c r="AP92" s="262"/>
      <c r="AQ92" s="71" t="s">
        <v>58</v>
      </c>
      <c r="AR92" s="36"/>
      <c r="AS92" s="72" t="s">
        <v>59</v>
      </c>
      <c r="AT92" s="73" t="s">
        <v>60</v>
      </c>
      <c r="AU92" s="73" t="s">
        <v>61</v>
      </c>
      <c r="AV92" s="73" t="s">
        <v>62</v>
      </c>
      <c r="AW92" s="73" t="s">
        <v>63</v>
      </c>
      <c r="AX92" s="73" t="s">
        <v>64</v>
      </c>
      <c r="AY92" s="73" t="s">
        <v>65</v>
      </c>
      <c r="AZ92" s="73" t="s">
        <v>66</v>
      </c>
      <c r="BA92" s="73" t="s">
        <v>67</v>
      </c>
      <c r="BB92" s="73" t="s">
        <v>68</v>
      </c>
      <c r="BC92" s="73" t="s">
        <v>69</v>
      </c>
      <c r="BD92" s="74" t="s">
        <v>70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71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6">
        <f>ROUND(AG95,2)</f>
        <v>0</v>
      </c>
      <c r="AH94" s="266"/>
      <c r="AI94" s="266"/>
      <c r="AJ94" s="266"/>
      <c r="AK94" s="266"/>
      <c r="AL94" s="266"/>
      <c r="AM94" s="266"/>
      <c r="AN94" s="267">
        <f>SUM(AG94,AT94)</f>
        <v>0</v>
      </c>
      <c r="AO94" s="267"/>
      <c r="AP94" s="267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72</v>
      </c>
      <c r="BT94" s="88" t="s">
        <v>73</v>
      </c>
      <c r="BV94" s="88" t="s">
        <v>74</v>
      </c>
      <c r="BW94" s="88" t="s">
        <v>5</v>
      </c>
      <c r="BX94" s="88" t="s">
        <v>75</v>
      </c>
      <c r="CL94" s="88" t="s">
        <v>1</v>
      </c>
    </row>
    <row r="95" spans="1:90" s="7" customFormat="1" ht="24.6" customHeight="1">
      <c r="A95" s="89" t="s">
        <v>76</v>
      </c>
      <c r="B95" s="90"/>
      <c r="C95" s="91"/>
      <c r="D95" s="265" t="s">
        <v>14</v>
      </c>
      <c r="E95" s="265"/>
      <c r="F95" s="265"/>
      <c r="G95" s="265"/>
      <c r="H95" s="265"/>
      <c r="I95" s="92"/>
      <c r="J95" s="265" t="s">
        <v>17</v>
      </c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3">
        <f>'KL-5-23 - Č.p119, hřiště ...'!J30</f>
        <v>0</v>
      </c>
      <c r="AH95" s="264"/>
      <c r="AI95" s="264"/>
      <c r="AJ95" s="264"/>
      <c r="AK95" s="264"/>
      <c r="AL95" s="264"/>
      <c r="AM95" s="264"/>
      <c r="AN95" s="263">
        <f>SUM(AG95,AT95)</f>
        <v>0</v>
      </c>
      <c r="AO95" s="264"/>
      <c r="AP95" s="264"/>
      <c r="AQ95" s="93" t="s">
        <v>77</v>
      </c>
      <c r="AR95" s="94"/>
      <c r="AS95" s="95">
        <v>0</v>
      </c>
      <c r="AT95" s="96">
        <f>ROUND(SUM(AV95:AW95),2)</f>
        <v>0</v>
      </c>
      <c r="AU95" s="97">
        <f>'KL-5-23 - Č.p119, hřiště ...'!P135</f>
        <v>0</v>
      </c>
      <c r="AV95" s="96">
        <f>'KL-5-23 - Č.p119, hřiště ...'!J33</f>
        <v>0</v>
      </c>
      <c r="AW95" s="96">
        <f>'KL-5-23 - Č.p119, hřiště ...'!J34</f>
        <v>0</v>
      </c>
      <c r="AX95" s="96">
        <f>'KL-5-23 - Č.p119, hřiště ...'!J35</f>
        <v>0</v>
      </c>
      <c r="AY95" s="96">
        <f>'KL-5-23 - Č.p119, hřiště ...'!J36</f>
        <v>0</v>
      </c>
      <c r="AZ95" s="96">
        <f>'KL-5-23 - Č.p119, hřiště ...'!F33</f>
        <v>0</v>
      </c>
      <c r="BA95" s="96">
        <f>'KL-5-23 - Č.p119, hřiště ...'!F34</f>
        <v>0</v>
      </c>
      <c r="BB95" s="96">
        <f>'KL-5-23 - Č.p119, hřiště ...'!F35</f>
        <v>0</v>
      </c>
      <c r="BC95" s="96">
        <f>'KL-5-23 - Č.p119, hřiště ...'!F36</f>
        <v>0</v>
      </c>
      <c r="BD95" s="98">
        <f>'KL-5-23 - Č.p119, hřiště ...'!F37</f>
        <v>0</v>
      </c>
      <c r="BT95" s="99" t="s">
        <v>78</v>
      </c>
      <c r="BU95" s="99" t="s">
        <v>79</v>
      </c>
      <c r="BV95" s="99" t="s">
        <v>74</v>
      </c>
      <c r="BW95" s="99" t="s">
        <v>5</v>
      </c>
      <c r="BX95" s="99" t="s">
        <v>75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GkdMVoz+QVyigMtlogHIy7LTboLaSt0uRCZRguorPgVheEoa7qz1BGQqsRTt/PW1nQuLWw+Rvdfq5AHqZHWTXA==" saltValue="l8FmtduBXtk3bCka9vcD3oh0f8thO39Gc7wxGu+WzMB0vIs93gfn/ZQ7ye7iRNoQDXzM4a2TmYNWrEySKT0f/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KL-5-23 - Č.p119, hřiště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52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4" t="s">
        <v>5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80</v>
      </c>
    </row>
    <row r="4" spans="2:46" s="1" customFormat="1" ht="24.95" customHeight="1">
      <c r="B4" s="17"/>
      <c r="D4" s="102" t="s">
        <v>81</v>
      </c>
      <c r="L4" s="17"/>
      <c r="M4" s="103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1"/>
      <c r="B6" s="36"/>
      <c r="C6" s="31"/>
      <c r="D6" s="104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5.6" customHeight="1">
      <c r="A7" s="31"/>
      <c r="B7" s="36"/>
      <c r="C7" s="31"/>
      <c r="D7" s="31"/>
      <c r="E7" s="269" t="s">
        <v>17</v>
      </c>
      <c r="F7" s="270"/>
      <c r="G7" s="270"/>
      <c r="H7" s="270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4" t="s">
        <v>18</v>
      </c>
      <c r="E9" s="31"/>
      <c r="F9" s="105" t="s">
        <v>1</v>
      </c>
      <c r="G9" s="31"/>
      <c r="H9" s="31"/>
      <c r="I9" s="104" t="s">
        <v>19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4" t="s">
        <v>20</v>
      </c>
      <c r="E10" s="31"/>
      <c r="F10" s="105" t="s">
        <v>21</v>
      </c>
      <c r="G10" s="31"/>
      <c r="H10" s="31"/>
      <c r="I10" s="104" t="s">
        <v>22</v>
      </c>
      <c r="J10" s="106" t="str">
        <f>'Rekapitulace stavby'!AN8</f>
        <v>20. 5. 2023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4" t="s">
        <v>24</v>
      </c>
      <c r="E12" s="31"/>
      <c r="F12" s="31"/>
      <c r="G12" s="31"/>
      <c r="H12" s="31"/>
      <c r="I12" s="104" t="s">
        <v>25</v>
      </c>
      <c r="J12" s="105" t="str">
        <f>IF('Rekapitulace stavby'!AN10="","",'Rekapitulace stavby'!AN10)</f>
        <v/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5" t="str">
        <f>IF('Rekapitulace stavby'!E11="","",'Rekapitulace stavby'!E11)</f>
        <v xml:space="preserve"> </v>
      </c>
      <c r="F13" s="31"/>
      <c r="G13" s="31"/>
      <c r="H13" s="31"/>
      <c r="I13" s="104" t="s">
        <v>26</v>
      </c>
      <c r="J13" s="105" t="str">
        <f>IF('Rekapitulace stavby'!AN11="","",'Rekapitulace stavby'!AN11)</f>
        <v/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4" t="s">
        <v>27</v>
      </c>
      <c r="E15" s="31"/>
      <c r="F15" s="31"/>
      <c r="G15" s="31"/>
      <c r="H15" s="31"/>
      <c r="I15" s="104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71" t="str">
        <f>'Rekapitulace stavby'!E14</f>
        <v>Vyplň údaj</v>
      </c>
      <c r="F16" s="272"/>
      <c r="G16" s="272"/>
      <c r="H16" s="272"/>
      <c r="I16" s="104" t="s">
        <v>26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4" t="s">
        <v>29</v>
      </c>
      <c r="E18" s="31"/>
      <c r="F18" s="31"/>
      <c r="G18" s="31"/>
      <c r="H18" s="31"/>
      <c r="I18" s="104" t="s">
        <v>25</v>
      </c>
      <c r="J18" s="105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5" t="str">
        <f>IF('Rekapitulace stavby'!E17="","",'Rekapitulace stavby'!E17)</f>
        <v xml:space="preserve"> </v>
      </c>
      <c r="F19" s="31"/>
      <c r="G19" s="31"/>
      <c r="H19" s="31"/>
      <c r="I19" s="104" t="s">
        <v>26</v>
      </c>
      <c r="J19" s="105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4" t="s">
        <v>31</v>
      </c>
      <c r="E21" s="31"/>
      <c r="F21" s="31"/>
      <c r="G21" s="31"/>
      <c r="H21" s="31"/>
      <c r="I21" s="104" t="s">
        <v>25</v>
      </c>
      <c r="J21" s="105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5" t="str">
        <f>IF('Rekapitulace stavby'!E20="","",'Rekapitulace stavby'!E20)</f>
        <v xml:space="preserve"> </v>
      </c>
      <c r="F22" s="31"/>
      <c r="G22" s="31"/>
      <c r="H22" s="31"/>
      <c r="I22" s="104" t="s">
        <v>26</v>
      </c>
      <c r="J22" s="105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4" t="s">
        <v>32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4.45" customHeight="1">
      <c r="A25" s="107"/>
      <c r="B25" s="108"/>
      <c r="C25" s="107"/>
      <c r="D25" s="107"/>
      <c r="E25" s="273" t="s">
        <v>1</v>
      </c>
      <c r="F25" s="273"/>
      <c r="G25" s="273"/>
      <c r="H25" s="273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4.45" customHeight="1">
      <c r="A28" s="31"/>
      <c r="B28" s="36"/>
      <c r="C28" s="31"/>
      <c r="D28" s="105" t="s">
        <v>82</v>
      </c>
      <c r="E28" s="31"/>
      <c r="F28" s="31"/>
      <c r="G28" s="31"/>
      <c r="H28" s="31"/>
      <c r="I28" s="31"/>
      <c r="J28" s="111">
        <f>J94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14.45" customHeight="1">
      <c r="A29" s="31"/>
      <c r="B29" s="36"/>
      <c r="C29" s="31"/>
      <c r="D29" s="112" t="s">
        <v>83</v>
      </c>
      <c r="E29" s="31"/>
      <c r="F29" s="31"/>
      <c r="G29" s="31"/>
      <c r="H29" s="31"/>
      <c r="I29" s="31"/>
      <c r="J29" s="111">
        <f>J110</f>
        <v>0</v>
      </c>
      <c r="K29" s="3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3" t="s">
        <v>33</v>
      </c>
      <c r="E30" s="31"/>
      <c r="F30" s="31"/>
      <c r="G30" s="31"/>
      <c r="H30" s="31"/>
      <c r="I30" s="31"/>
      <c r="J30" s="114">
        <f>ROUND(J28+J29,2)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0"/>
      <c r="E31" s="110"/>
      <c r="F31" s="110"/>
      <c r="G31" s="110"/>
      <c r="H31" s="110"/>
      <c r="I31" s="110"/>
      <c r="J31" s="110"/>
      <c r="K31" s="11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5" t="s">
        <v>35</v>
      </c>
      <c r="G32" s="31"/>
      <c r="H32" s="31"/>
      <c r="I32" s="115" t="s">
        <v>34</v>
      </c>
      <c r="J32" s="115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6" t="s">
        <v>37</v>
      </c>
      <c r="E33" s="104" t="s">
        <v>38</v>
      </c>
      <c r="F33" s="117">
        <f>ROUND((SUM(BE110:BE117)+SUM(BE135:BE251)),2)</f>
        <v>0</v>
      </c>
      <c r="G33" s="31"/>
      <c r="H33" s="31"/>
      <c r="I33" s="118">
        <v>0.21</v>
      </c>
      <c r="J33" s="117">
        <f>ROUND(((SUM(BE110:BE117)+SUM(BE135:BE251))*I33),2)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4" t="s">
        <v>39</v>
      </c>
      <c r="F34" s="117">
        <f>ROUND((SUM(BF110:BF117)+SUM(BF135:BF251)),2)</f>
        <v>0</v>
      </c>
      <c r="G34" s="31"/>
      <c r="H34" s="31"/>
      <c r="I34" s="118">
        <v>0.15</v>
      </c>
      <c r="J34" s="117">
        <f>ROUND(((SUM(BF110:BF117)+SUM(BF135:BF251))*I34),2)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4" t="s">
        <v>40</v>
      </c>
      <c r="F35" s="117">
        <f>ROUND((SUM(BG110:BG117)+SUM(BG135:BG251)),2)</f>
        <v>0</v>
      </c>
      <c r="G35" s="31"/>
      <c r="H35" s="31"/>
      <c r="I35" s="118">
        <v>0.21</v>
      </c>
      <c r="J35" s="11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4" t="s">
        <v>41</v>
      </c>
      <c r="F36" s="117">
        <f>ROUND((SUM(BH110:BH117)+SUM(BH135:BH251)),2)</f>
        <v>0</v>
      </c>
      <c r="G36" s="31"/>
      <c r="H36" s="31"/>
      <c r="I36" s="118">
        <v>0.15</v>
      </c>
      <c r="J36" s="11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4" t="s">
        <v>42</v>
      </c>
      <c r="F37" s="117">
        <f>ROUND((SUM(BI110:BI117)+SUM(BI135:BI251)),2)</f>
        <v>0</v>
      </c>
      <c r="G37" s="31"/>
      <c r="H37" s="31"/>
      <c r="I37" s="118">
        <v>0</v>
      </c>
      <c r="J37" s="11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9"/>
      <c r="D39" s="120" t="s">
        <v>43</v>
      </c>
      <c r="E39" s="121"/>
      <c r="F39" s="121"/>
      <c r="G39" s="122" t="s">
        <v>44</v>
      </c>
      <c r="H39" s="123" t="s">
        <v>45</v>
      </c>
      <c r="I39" s="121"/>
      <c r="J39" s="124">
        <f>SUM(J30:J37)</f>
        <v>0</v>
      </c>
      <c r="K39" s="12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6" t="s">
        <v>46</v>
      </c>
      <c r="E50" s="127"/>
      <c r="F50" s="127"/>
      <c r="G50" s="126" t="s">
        <v>47</v>
      </c>
      <c r="H50" s="127"/>
      <c r="I50" s="127"/>
      <c r="J50" s="127"/>
      <c r="K50" s="12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28" t="s">
        <v>48</v>
      </c>
      <c r="E61" s="129"/>
      <c r="F61" s="130" t="s">
        <v>49</v>
      </c>
      <c r="G61" s="128" t="s">
        <v>48</v>
      </c>
      <c r="H61" s="129"/>
      <c r="I61" s="129"/>
      <c r="J61" s="131" t="s">
        <v>49</v>
      </c>
      <c r="K61" s="129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6" t="s">
        <v>50</v>
      </c>
      <c r="E65" s="132"/>
      <c r="F65" s="132"/>
      <c r="G65" s="126" t="s">
        <v>51</v>
      </c>
      <c r="H65" s="132"/>
      <c r="I65" s="132"/>
      <c r="J65" s="132"/>
      <c r="K65" s="132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28" t="s">
        <v>48</v>
      </c>
      <c r="E76" s="129"/>
      <c r="F76" s="130" t="s">
        <v>49</v>
      </c>
      <c r="G76" s="128" t="s">
        <v>48</v>
      </c>
      <c r="H76" s="129"/>
      <c r="I76" s="129"/>
      <c r="J76" s="131" t="s">
        <v>49</v>
      </c>
      <c r="K76" s="129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5.6" customHeight="1">
      <c r="A85" s="31"/>
      <c r="B85" s="32"/>
      <c r="C85" s="33"/>
      <c r="D85" s="33"/>
      <c r="E85" s="247" t="str">
        <f>E7</f>
        <v>Č.p119, hřiště Lysůvky - odkanalizování objektu</v>
      </c>
      <c r="F85" s="274"/>
      <c r="G85" s="274"/>
      <c r="H85" s="274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 xml:space="preserve"> </v>
      </c>
      <c r="G87" s="33"/>
      <c r="H87" s="33"/>
      <c r="I87" s="26" t="s">
        <v>22</v>
      </c>
      <c r="J87" s="63" t="str">
        <f>IF(J10="","",J10)</f>
        <v>20. 5. 2023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6" customHeight="1">
      <c r="A89" s="31"/>
      <c r="B89" s="32"/>
      <c r="C89" s="26" t="s">
        <v>24</v>
      </c>
      <c r="D89" s="33"/>
      <c r="E89" s="33"/>
      <c r="F89" s="24" t="str">
        <f>E13</f>
        <v xml:space="preserve"> </v>
      </c>
      <c r="G89" s="33"/>
      <c r="H89" s="33"/>
      <c r="I89" s="26" t="s">
        <v>29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6" customHeight="1">
      <c r="A90" s="31"/>
      <c r="B90" s="32"/>
      <c r="C90" s="26" t="s">
        <v>27</v>
      </c>
      <c r="D90" s="33"/>
      <c r="E90" s="33"/>
      <c r="F90" s="24" t="str">
        <f>IF(E16="","",E16)</f>
        <v>Vyplň údaj</v>
      </c>
      <c r="G90" s="33"/>
      <c r="H90" s="33"/>
      <c r="I90" s="26" t="s">
        <v>31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37" t="s">
        <v>85</v>
      </c>
      <c r="D92" s="138"/>
      <c r="E92" s="138"/>
      <c r="F92" s="138"/>
      <c r="G92" s="138"/>
      <c r="H92" s="138"/>
      <c r="I92" s="138"/>
      <c r="J92" s="139" t="s">
        <v>86</v>
      </c>
      <c r="K92" s="138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40" t="s">
        <v>87</v>
      </c>
      <c r="D94" s="33"/>
      <c r="E94" s="33"/>
      <c r="F94" s="33"/>
      <c r="G94" s="33"/>
      <c r="H94" s="33"/>
      <c r="I94" s="33"/>
      <c r="J94" s="81">
        <f>J135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88</v>
      </c>
    </row>
    <row r="95" spans="2:12" s="9" customFormat="1" ht="24.95" customHeight="1">
      <c r="B95" s="141"/>
      <c r="C95" s="142"/>
      <c r="D95" s="143" t="s">
        <v>89</v>
      </c>
      <c r="E95" s="144"/>
      <c r="F95" s="144"/>
      <c r="G95" s="144"/>
      <c r="H95" s="144"/>
      <c r="I95" s="144"/>
      <c r="J95" s="145">
        <f>J136</f>
        <v>0</v>
      </c>
      <c r="K95" s="142"/>
      <c r="L95" s="146"/>
    </row>
    <row r="96" spans="2:12" s="9" customFormat="1" ht="24.95" customHeight="1">
      <c r="B96" s="141"/>
      <c r="C96" s="142"/>
      <c r="D96" s="143" t="s">
        <v>90</v>
      </c>
      <c r="E96" s="144"/>
      <c r="F96" s="144"/>
      <c r="G96" s="144"/>
      <c r="H96" s="144"/>
      <c r="I96" s="144"/>
      <c r="J96" s="145">
        <f>J173</f>
        <v>0</v>
      </c>
      <c r="K96" s="142"/>
      <c r="L96" s="146"/>
    </row>
    <row r="97" spans="2:12" s="9" customFormat="1" ht="24.95" customHeight="1">
      <c r="B97" s="141"/>
      <c r="C97" s="142"/>
      <c r="D97" s="143" t="s">
        <v>91</v>
      </c>
      <c r="E97" s="144"/>
      <c r="F97" s="144"/>
      <c r="G97" s="144"/>
      <c r="H97" s="144"/>
      <c r="I97" s="144"/>
      <c r="J97" s="145">
        <f>J180</f>
        <v>0</v>
      </c>
      <c r="K97" s="142"/>
      <c r="L97" s="146"/>
    </row>
    <row r="98" spans="2:12" s="9" customFormat="1" ht="24.95" customHeight="1">
      <c r="B98" s="141"/>
      <c r="C98" s="142"/>
      <c r="D98" s="143" t="s">
        <v>92</v>
      </c>
      <c r="E98" s="144"/>
      <c r="F98" s="144"/>
      <c r="G98" s="144"/>
      <c r="H98" s="144"/>
      <c r="I98" s="144"/>
      <c r="J98" s="145">
        <f>J183</f>
        <v>0</v>
      </c>
      <c r="K98" s="142"/>
      <c r="L98" s="146"/>
    </row>
    <row r="99" spans="2:12" s="9" customFormat="1" ht="24.95" customHeight="1">
      <c r="B99" s="141"/>
      <c r="C99" s="142"/>
      <c r="D99" s="143" t="s">
        <v>93</v>
      </c>
      <c r="E99" s="144"/>
      <c r="F99" s="144"/>
      <c r="G99" s="144"/>
      <c r="H99" s="144"/>
      <c r="I99" s="144"/>
      <c r="J99" s="145">
        <f>J186</f>
        <v>0</v>
      </c>
      <c r="K99" s="142"/>
      <c r="L99" s="146"/>
    </row>
    <row r="100" spans="2:12" s="9" customFormat="1" ht="24.95" customHeight="1">
      <c r="B100" s="141"/>
      <c r="C100" s="142"/>
      <c r="D100" s="143" t="s">
        <v>94</v>
      </c>
      <c r="E100" s="144"/>
      <c r="F100" s="144"/>
      <c r="G100" s="144"/>
      <c r="H100" s="144"/>
      <c r="I100" s="144"/>
      <c r="J100" s="145">
        <f>J191</f>
        <v>0</v>
      </c>
      <c r="K100" s="142"/>
      <c r="L100" s="146"/>
    </row>
    <row r="101" spans="2:12" s="9" customFormat="1" ht="24.95" customHeight="1">
      <c r="B101" s="141"/>
      <c r="C101" s="142"/>
      <c r="D101" s="143" t="s">
        <v>95</v>
      </c>
      <c r="E101" s="144"/>
      <c r="F101" s="144"/>
      <c r="G101" s="144"/>
      <c r="H101" s="144"/>
      <c r="I101" s="144"/>
      <c r="J101" s="145">
        <f>J196</f>
        <v>0</v>
      </c>
      <c r="K101" s="142"/>
      <c r="L101" s="146"/>
    </row>
    <row r="102" spans="2:12" s="9" customFormat="1" ht="24.95" customHeight="1">
      <c r="B102" s="141"/>
      <c r="C102" s="142"/>
      <c r="D102" s="143" t="s">
        <v>96</v>
      </c>
      <c r="E102" s="144"/>
      <c r="F102" s="144"/>
      <c r="G102" s="144"/>
      <c r="H102" s="144"/>
      <c r="I102" s="144"/>
      <c r="J102" s="145">
        <f>J202</f>
        <v>0</v>
      </c>
      <c r="K102" s="142"/>
      <c r="L102" s="146"/>
    </row>
    <row r="103" spans="2:12" s="9" customFormat="1" ht="24.95" customHeight="1">
      <c r="B103" s="141"/>
      <c r="C103" s="142"/>
      <c r="D103" s="143" t="s">
        <v>97</v>
      </c>
      <c r="E103" s="144"/>
      <c r="F103" s="144"/>
      <c r="G103" s="144"/>
      <c r="H103" s="144"/>
      <c r="I103" s="144"/>
      <c r="J103" s="145">
        <f>J217</f>
        <v>0</v>
      </c>
      <c r="K103" s="142"/>
      <c r="L103" s="146"/>
    </row>
    <row r="104" spans="2:12" s="9" customFormat="1" ht="24.95" customHeight="1">
      <c r="B104" s="141"/>
      <c r="C104" s="142"/>
      <c r="D104" s="143" t="s">
        <v>98</v>
      </c>
      <c r="E104" s="144"/>
      <c r="F104" s="144"/>
      <c r="G104" s="144"/>
      <c r="H104" s="144"/>
      <c r="I104" s="144"/>
      <c r="J104" s="145">
        <f>J222</f>
        <v>0</v>
      </c>
      <c r="K104" s="142"/>
      <c r="L104" s="146"/>
    </row>
    <row r="105" spans="2:12" s="9" customFormat="1" ht="24.95" customHeight="1">
      <c r="B105" s="141"/>
      <c r="C105" s="142"/>
      <c r="D105" s="143" t="s">
        <v>99</v>
      </c>
      <c r="E105" s="144"/>
      <c r="F105" s="144"/>
      <c r="G105" s="144"/>
      <c r="H105" s="144"/>
      <c r="I105" s="144"/>
      <c r="J105" s="145">
        <f>J231</f>
        <v>0</v>
      </c>
      <c r="K105" s="142"/>
      <c r="L105" s="146"/>
    </row>
    <row r="106" spans="2:12" s="9" customFormat="1" ht="24.95" customHeight="1">
      <c r="B106" s="141"/>
      <c r="C106" s="142"/>
      <c r="D106" s="143" t="s">
        <v>100</v>
      </c>
      <c r="E106" s="144"/>
      <c r="F106" s="144"/>
      <c r="G106" s="144"/>
      <c r="H106" s="144"/>
      <c r="I106" s="144"/>
      <c r="J106" s="145">
        <f>J240</f>
        <v>0</v>
      </c>
      <c r="K106" s="142"/>
      <c r="L106" s="146"/>
    </row>
    <row r="107" spans="2:12" s="9" customFormat="1" ht="24.95" customHeight="1">
      <c r="B107" s="141"/>
      <c r="C107" s="142"/>
      <c r="D107" s="143" t="s">
        <v>101</v>
      </c>
      <c r="E107" s="144"/>
      <c r="F107" s="144"/>
      <c r="G107" s="144"/>
      <c r="H107" s="144"/>
      <c r="I107" s="144"/>
      <c r="J107" s="145">
        <f>J243</f>
        <v>0</v>
      </c>
      <c r="K107" s="142"/>
      <c r="L107" s="146"/>
    </row>
    <row r="108" spans="1:31" s="2" customFormat="1" ht="21.7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9.25" customHeight="1">
      <c r="A110" s="31"/>
      <c r="B110" s="32"/>
      <c r="C110" s="140" t="s">
        <v>102</v>
      </c>
      <c r="D110" s="33"/>
      <c r="E110" s="33"/>
      <c r="F110" s="33"/>
      <c r="G110" s="33"/>
      <c r="H110" s="33"/>
      <c r="I110" s="33"/>
      <c r="J110" s="147">
        <f>ROUND(J111+J112+J113+J114+J115+J116,2)</f>
        <v>0</v>
      </c>
      <c r="K110" s="33"/>
      <c r="L110" s="48"/>
      <c r="N110" s="148" t="s">
        <v>37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65" s="2" customFormat="1" ht="18" customHeight="1">
      <c r="A111" s="31"/>
      <c r="B111" s="32"/>
      <c r="C111" s="33"/>
      <c r="D111" s="275" t="s">
        <v>103</v>
      </c>
      <c r="E111" s="276"/>
      <c r="F111" s="276"/>
      <c r="G111" s="33"/>
      <c r="H111" s="33"/>
      <c r="I111" s="33"/>
      <c r="J111" s="150">
        <v>0</v>
      </c>
      <c r="K111" s="33"/>
      <c r="L111" s="151"/>
      <c r="M111" s="152"/>
      <c r="N111" s="153" t="s">
        <v>39</v>
      </c>
      <c r="O111" s="152"/>
      <c r="P111" s="152"/>
      <c r="Q111" s="152"/>
      <c r="R111" s="152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5" t="s">
        <v>104</v>
      </c>
      <c r="AZ111" s="152"/>
      <c r="BA111" s="152"/>
      <c r="BB111" s="152"/>
      <c r="BC111" s="152"/>
      <c r="BD111" s="152"/>
      <c r="BE111" s="156">
        <f aca="true" t="shared" si="0" ref="BE111:BE116">IF(N111="základní",J111,0)</f>
        <v>0</v>
      </c>
      <c r="BF111" s="156">
        <f aca="true" t="shared" si="1" ref="BF111:BF116">IF(N111="snížená",J111,0)</f>
        <v>0</v>
      </c>
      <c r="BG111" s="156">
        <f aca="true" t="shared" si="2" ref="BG111:BG116">IF(N111="zákl. přenesená",J111,0)</f>
        <v>0</v>
      </c>
      <c r="BH111" s="156">
        <f aca="true" t="shared" si="3" ref="BH111:BH116">IF(N111="sníž. přenesená",J111,0)</f>
        <v>0</v>
      </c>
      <c r="BI111" s="156">
        <f aca="true" t="shared" si="4" ref="BI111:BI116">IF(N111="nulová",J111,0)</f>
        <v>0</v>
      </c>
      <c r="BJ111" s="155" t="s">
        <v>80</v>
      </c>
      <c r="BK111" s="152"/>
      <c r="BL111" s="152"/>
      <c r="BM111" s="152"/>
    </row>
    <row r="112" spans="1:65" s="2" customFormat="1" ht="18" customHeight="1">
      <c r="A112" s="31"/>
      <c r="B112" s="32"/>
      <c r="C112" s="33"/>
      <c r="D112" s="275" t="s">
        <v>105</v>
      </c>
      <c r="E112" s="276"/>
      <c r="F112" s="276"/>
      <c r="G112" s="33"/>
      <c r="H112" s="33"/>
      <c r="I112" s="33"/>
      <c r="J112" s="150">
        <v>0</v>
      </c>
      <c r="K112" s="33"/>
      <c r="L112" s="151"/>
      <c r="M112" s="152"/>
      <c r="N112" s="153" t="s">
        <v>39</v>
      </c>
      <c r="O112" s="152"/>
      <c r="P112" s="152"/>
      <c r="Q112" s="152"/>
      <c r="R112" s="152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5" t="s">
        <v>104</v>
      </c>
      <c r="AZ112" s="152"/>
      <c r="BA112" s="152"/>
      <c r="BB112" s="152"/>
      <c r="BC112" s="152"/>
      <c r="BD112" s="152"/>
      <c r="BE112" s="156">
        <f t="shared" si="0"/>
        <v>0</v>
      </c>
      <c r="BF112" s="156">
        <f t="shared" si="1"/>
        <v>0</v>
      </c>
      <c r="BG112" s="156">
        <f t="shared" si="2"/>
        <v>0</v>
      </c>
      <c r="BH112" s="156">
        <f t="shared" si="3"/>
        <v>0</v>
      </c>
      <c r="BI112" s="156">
        <f t="shared" si="4"/>
        <v>0</v>
      </c>
      <c r="BJ112" s="155" t="s">
        <v>80</v>
      </c>
      <c r="BK112" s="152"/>
      <c r="BL112" s="152"/>
      <c r="BM112" s="152"/>
    </row>
    <row r="113" spans="1:65" s="2" customFormat="1" ht="18" customHeight="1">
      <c r="A113" s="31"/>
      <c r="B113" s="32"/>
      <c r="C113" s="33"/>
      <c r="D113" s="275" t="s">
        <v>106</v>
      </c>
      <c r="E113" s="276"/>
      <c r="F113" s="276"/>
      <c r="G113" s="33"/>
      <c r="H113" s="33"/>
      <c r="I113" s="33"/>
      <c r="J113" s="150">
        <v>0</v>
      </c>
      <c r="K113" s="33"/>
      <c r="L113" s="151"/>
      <c r="M113" s="152"/>
      <c r="N113" s="153" t="s">
        <v>39</v>
      </c>
      <c r="O113" s="152"/>
      <c r="P113" s="152"/>
      <c r="Q113" s="152"/>
      <c r="R113" s="152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5" t="s">
        <v>104</v>
      </c>
      <c r="AZ113" s="152"/>
      <c r="BA113" s="152"/>
      <c r="BB113" s="152"/>
      <c r="BC113" s="152"/>
      <c r="BD113" s="152"/>
      <c r="BE113" s="156">
        <f t="shared" si="0"/>
        <v>0</v>
      </c>
      <c r="BF113" s="156">
        <f t="shared" si="1"/>
        <v>0</v>
      </c>
      <c r="BG113" s="156">
        <f t="shared" si="2"/>
        <v>0</v>
      </c>
      <c r="BH113" s="156">
        <f t="shared" si="3"/>
        <v>0</v>
      </c>
      <c r="BI113" s="156">
        <f t="shared" si="4"/>
        <v>0</v>
      </c>
      <c r="BJ113" s="155" t="s">
        <v>80</v>
      </c>
      <c r="BK113" s="152"/>
      <c r="BL113" s="152"/>
      <c r="BM113" s="152"/>
    </row>
    <row r="114" spans="1:65" s="2" customFormat="1" ht="18" customHeight="1">
      <c r="A114" s="31"/>
      <c r="B114" s="32"/>
      <c r="C114" s="33"/>
      <c r="D114" s="275" t="s">
        <v>107</v>
      </c>
      <c r="E114" s="276"/>
      <c r="F114" s="276"/>
      <c r="G114" s="33"/>
      <c r="H114" s="33"/>
      <c r="I114" s="33"/>
      <c r="J114" s="150">
        <v>0</v>
      </c>
      <c r="K114" s="33"/>
      <c r="L114" s="151"/>
      <c r="M114" s="152"/>
      <c r="N114" s="153" t="s">
        <v>39</v>
      </c>
      <c r="O114" s="152"/>
      <c r="P114" s="152"/>
      <c r="Q114" s="152"/>
      <c r="R114" s="152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5" t="s">
        <v>104</v>
      </c>
      <c r="AZ114" s="152"/>
      <c r="BA114" s="152"/>
      <c r="BB114" s="152"/>
      <c r="BC114" s="152"/>
      <c r="BD114" s="152"/>
      <c r="BE114" s="156">
        <f t="shared" si="0"/>
        <v>0</v>
      </c>
      <c r="BF114" s="156">
        <f t="shared" si="1"/>
        <v>0</v>
      </c>
      <c r="BG114" s="156">
        <f t="shared" si="2"/>
        <v>0</v>
      </c>
      <c r="BH114" s="156">
        <f t="shared" si="3"/>
        <v>0</v>
      </c>
      <c r="BI114" s="156">
        <f t="shared" si="4"/>
        <v>0</v>
      </c>
      <c r="BJ114" s="155" t="s">
        <v>80</v>
      </c>
      <c r="BK114" s="152"/>
      <c r="BL114" s="152"/>
      <c r="BM114" s="152"/>
    </row>
    <row r="115" spans="1:65" s="2" customFormat="1" ht="18" customHeight="1">
      <c r="A115" s="31"/>
      <c r="B115" s="32"/>
      <c r="C115" s="33"/>
      <c r="D115" s="275" t="s">
        <v>108</v>
      </c>
      <c r="E115" s="276"/>
      <c r="F115" s="276"/>
      <c r="G115" s="33"/>
      <c r="H115" s="33"/>
      <c r="I115" s="33"/>
      <c r="J115" s="150">
        <v>0</v>
      </c>
      <c r="K115" s="33"/>
      <c r="L115" s="151"/>
      <c r="M115" s="152"/>
      <c r="N115" s="153" t="s">
        <v>39</v>
      </c>
      <c r="O115" s="152"/>
      <c r="P115" s="152"/>
      <c r="Q115" s="152"/>
      <c r="R115" s="152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5" t="s">
        <v>104</v>
      </c>
      <c r="AZ115" s="152"/>
      <c r="BA115" s="152"/>
      <c r="BB115" s="152"/>
      <c r="BC115" s="152"/>
      <c r="BD115" s="152"/>
      <c r="BE115" s="156">
        <f t="shared" si="0"/>
        <v>0</v>
      </c>
      <c r="BF115" s="156">
        <f t="shared" si="1"/>
        <v>0</v>
      </c>
      <c r="BG115" s="156">
        <f t="shared" si="2"/>
        <v>0</v>
      </c>
      <c r="BH115" s="156">
        <f t="shared" si="3"/>
        <v>0</v>
      </c>
      <c r="BI115" s="156">
        <f t="shared" si="4"/>
        <v>0</v>
      </c>
      <c r="BJ115" s="155" t="s">
        <v>80</v>
      </c>
      <c r="BK115" s="152"/>
      <c r="BL115" s="152"/>
      <c r="BM115" s="152"/>
    </row>
    <row r="116" spans="1:65" s="2" customFormat="1" ht="18" customHeight="1">
      <c r="A116" s="31"/>
      <c r="B116" s="32"/>
      <c r="C116" s="33"/>
      <c r="D116" s="149" t="s">
        <v>109</v>
      </c>
      <c r="E116" s="33"/>
      <c r="F116" s="33"/>
      <c r="G116" s="33"/>
      <c r="H116" s="33"/>
      <c r="I116" s="33"/>
      <c r="J116" s="150">
        <f>ROUND(J28*T116,2)</f>
        <v>0</v>
      </c>
      <c r="K116" s="33"/>
      <c r="L116" s="151"/>
      <c r="M116" s="152"/>
      <c r="N116" s="153" t="s">
        <v>38</v>
      </c>
      <c r="O116" s="152"/>
      <c r="P116" s="152"/>
      <c r="Q116" s="152"/>
      <c r="R116" s="152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5" t="s">
        <v>110</v>
      </c>
      <c r="AZ116" s="152"/>
      <c r="BA116" s="152"/>
      <c r="BB116" s="152"/>
      <c r="BC116" s="152"/>
      <c r="BD116" s="152"/>
      <c r="BE116" s="156">
        <f t="shared" si="0"/>
        <v>0</v>
      </c>
      <c r="BF116" s="156">
        <f t="shared" si="1"/>
        <v>0</v>
      </c>
      <c r="BG116" s="156">
        <f t="shared" si="2"/>
        <v>0</v>
      </c>
      <c r="BH116" s="156">
        <f t="shared" si="3"/>
        <v>0</v>
      </c>
      <c r="BI116" s="156">
        <f t="shared" si="4"/>
        <v>0</v>
      </c>
      <c r="BJ116" s="155" t="s">
        <v>78</v>
      </c>
      <c r="BK116" s="152"/>
      <c r="BL116" s="152"/>
      <c r="BM116" s="152"/>
    </row>
    <row r="117" spans="1:31" s="2" customFormat="1" ht="11.25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29.25" customHeight="1">
      <c r="A118" s="31"/>
      <c r="B118" s="32"/>
      <c r="C118" s="157" t="s">
        <v>111</v>
      </c>
      <c r="D118" s="138"/>
      <c r="E118" s="138"/>
      <c r="F118" s="138"/>
      <c r="G118" s="138"/>
      <c r="H118" s="138"/>
      <c r="I118" s="138"/>
      <c r="J118" s="158">
        <f>ROUND(J94+J110,2)</f>
        <v>0</v>
      </c>
      <c r="K118" s="138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3" spans="1:31" s="2" customFormat="1" ht="6.95" customHeight="1">
      <c r="A123" s="31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24.95" customHeight="1">
      <c r="A124" s="31"/>
      <c r="B124" s="32"/>
      <c r="C124" s="20" t="s">
        <v>112</v>
      </c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16</v>
      </c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6" customHeight="1">
      <c r="A127" s="31"/>
      <c r="B127" s="32"/>
      <c r="C127" s="33"/>
      <c r="D127" s="33"/>
      <c r="E127" s="247" t="str">
        <f>E7</f>
        <v>Č.p119, hřiště Lysůvky - odkanalizování objektu</v>
      </c>
      <c r="F127" s="274"/>
      <c r="G127" s="274"/>
      <c r="H127" s="274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2" customHeight="1">
      <c r="A129" s="31"/>
      <c r="B129" s="32"/>
      <c r="C129" s="26" t="s">
        <v>20</v>
      </c>
      <c r="D129" s="33"/>
      <c r="E129" s="33"/>
      <c r="F129" s="24" t="str">
        <f>F10</f>
        <v xml:space="preserve"> </v>
      </c>
      <c r="G129" s="33"/>
      <c r="H129" s="33"/>
      <c r="I129" s="26" t="s">
        <v>22</v>
      </c>
      <c r="J129" s="63" t="str">
        <f>IF(J10="","",J10)</f>
        <v>20. 5. 2023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5.6" customHeight="1">
      <c r="A131" s="31"/>
      <c r="B131" s="32"/>
      <c r="C131" s="26" t="s">
        <v>24</v>
      </c>
      <c r="D131" s="33"/>
      <c r="E131" s="33"/>
      <c r="F131" s="24" t="str">
        <f>E13</f>
        <v xml:space="preserve"> </v>
      </c>
      <c r="G131" s="33"/>
      <c r="H131" s="33"/>
      <c r="I131" s="26" t="s">
        <v>29</v>
      </c>
      <c r="J131" s="29" t="str">
        <f>E19</f>
        <v xml:space="preserve"> 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5.6" customHeight="1">
      <c r="A132" s="31"/>
      <c r="B132" s="32"/>
      <c r="C132" s="26" t="s">
        <v>27</v>
      </c>
      <c r="D132" s="33"/>
      <c r="E132" s="33"/>
      <c r="F132" s="24" t="str">
        <f>IF(E16="","",E16)</f>
        <v>Vyplň údaj</v>
      </c>
      <c r="G132" s="33"/>
      <c r="H132" s="33"/>
      <c r="I132" s="26" t="s">
        <v>31</v>
      </c>
      <c r="J132" s="29" t="str">
        <f>E22</f>
        <v xml:space="preserve"> </v>
      </c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10.35" customHeight="1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10" customFormat="1" ht="29.25" customHeight="1">
      <c r="A134" s="159"/>
      <c r="B134" s="160"/>
      <c r="C134" s="161" t="s">
        <v>113</v>
      </c>
      <c r="D134" s="162" t="s">
        <v>58</v>
      </c>
      <c r="E134" s="162" t="s">
        <v>54</v>
      </c>
      <c r="F134" s="162" t="s">
        <v>55</v>
      </c>
      <c r="G134" s="162" t="s">
        <v>114</v>
      </c>
      <c r="H134" s="162" t="s">
        <v>115</v>
      </c>
      <c r="I134" s="162" t="s">
        <v>116</v>
      </c>
      <c r="J134" s="163" t="s">
        <v>86</v>
      </c>
      <c r="K134" s="164" t="s">
        <v>117</v>
      </c>
      <c r="L134" s="165"/>
      <c r="M134" s="72" t="s">
        <v>1</v>
      </c>
      <c r="N134" s="73" t="s">
        <v>37</v>
      </c>
      <c r="O134" s="73" t="s">
        <v>118</v>
      </c>
      <c r="P134" s="73" t="s">
        <v>119</v>
      </c>
      <c r="Q134" s="73" t="s">
        <v>120</v>
      </c>
      <c r="R134" s="73" t="s">
        <v>121</v>
      </c>
      <c r="S134" s="73" t="s">
        <v>122</v>
      </c>
      <c r="T134" s="74" t="s">
        <v>123</v>
      </c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</row>
    <row r="135" spans="1:63" s="2" customFormat="1" ht="22.9" customHeight="1">
      <c r="A135" s="31"/>
      <c r="B135" s="32"/>
      <c r="C135" s="79" t="s">
        <v>124</v>
      </c>
      <c r="D135" s="33"/>
      <c r="E135" s="33"/>
      <c r="F135" s="33"/>
      <c r="G135" s="33"/>
      <c r="H135" s="33"/>
      <c r="I135" s="33"/>
      <c r="J135" s="166">
        <f>BK135</f>
        <v>0</v>
      </c>
      <c r="K135" s="33"/>
      <c r="L135" s="36"/>
      <c r="M135" s="75"/>
      <c r="N135" s="167"/>
      <c r="O135" s="76"/>
      <c r="P135" s="168">
        <f>P136+P173+P180+P183+P186+P191+P196+P202+P217+P222+P231+P240+P243</f>
        <v>0</v>
      </c>
      <c r="Q135" s="76"/>
      <c r="R135" s="168">
        <f>R136+R173+R180+R183+R186+R191+R196+R202+R217+R222+R231+R240+R243</f>
        <v>0</v>
      </c>
      <c r="S135" s="76"/>
      <c r="T135" s="169">
        <f>T136+T173+T180+T183+T186+T191+T196+T202+T217+T222+T231+T240+T243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72</v>
      </c>
      <c r="AU135" s="14" t="s">
        <v>88</v>
      </c>
      <c r="BK135" s="170">
        <f>BK136+BK173+BK180+BK183+BK186+BK191+BK196+BK202+BK217+BK222+BK231+BK240+BK243</f>
        <v>0</v>
      </c>
    </row>
    <row r="136" spans="2:63" s="11" customFormat="1" ht="25.9" customHeight="1">
      <c r="B136" s="171"/>
      <c r="C136" s="172"/>
      <c r="D136" s="173" t="s">
        <v>72</v>
      </c>
      <c r="E136" s="174" t="s">
        <v>78</v>
      </c>
      <c r="F136" s="174" t="s">
        <v>125</v>
      </c>
      <c r="G136" s="172"/>
      <c r="H136" s="172"/>
      <c r="I136" s="175"/>
      <c r="J136" s="176">
        <f>BK136</f>
        <v>0</v>
      </c>
      <c r="K136" s="172"/>
      <c r="L136" s="177"/>
      <c r="M136" s="178"/>
      <c r="N136" s="179"/>
      <c r="O136" s="179"/>
      <c r="P136" s="180">
        <f>SUM(P137:P172)</f>
        <v>0</v>
      </c>
      <c r="Q136" s="179"/>
      <c r="R136" s="180">
        <f>SUM(R137:R172)</f>
        <v>0</v>
      </c>
      <c r="S136" s="179"/>
      <c r="T136" s="181">
        <f>SUM(T137:T172)</f>
        <v>0</v>
      </c>
      <c r="AR136" s="182" t="s">
        <v>78</v>
      </c>
      <c r="AT136" s="183" t="s">
        <v>72</v>
      </c>
      <c r="AU136" s="183" t="s">
        <v>73</v>
      </c>
      <c r="AY136" s="182" t="s">
        <v>126</v>
      </c>
      <c r="BK136" s="184">
        <f>SUM(BK137:BK172)</f>
        <v>0</v>
      </c>
    </row>
    <row r="137" spans="1:65" s="2" customFormat="1" ht="22.15" customHeight="1">
      <c r="A137" s="31"/>
      <c r="B137" s="32"/>
      <c r="C137" s="185" t="s">
        <v>127</v>
      </c>
      <c r="D137" s="185" t="s">
        <v>128</v>
      </c>
      <c r="E137" s="186" t="s">
        <v>129</v>
      </c>
      <c r="F137" s="187" t="s">
        <v>130</v>
      </c>
      <c r="G137" s="188" t="s">
        <v>131</v>
      </c>
      <c r="H137" s="189">
        <v>38</v>
      </c>
      <c r="I137" s="190"/>
      <c r="J137" s="191">
        <f>ROUND(I137*H137,2)</f>
        <v>0</v>
      </c>
      <c r="K137" s="192"/>
      <c r="L137" s="36"/>
      <c r="M137" s="193" t="s">
        <v>1</v>
      </c>
      <c r="N137" s="194" t="s">
        <v>38</v>
      </c>
      <c r="O137" s="68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7" t="s">
        <v>132</v>
      </c>
      <c r="AT137" s="197" t="s">
        <v>128</v>
      </c>
      <c r="AU137" s="197" t="s">
        <v>78</v>
      </c>
      <c r="AY137" s="14" t="s">
        <v>126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4" t="s">
        <v>78</v>
      </c>
      <c r="BK137" s="198">
        <f>ROUND(I137*H137,2)</f>
        <v>0</v>
      </c>
      <c r="BL137" s="14" t="s">
        <v>132</v>
      </c>
      <c r="BM137" s="197" t="s">
        <v>133</v>
      </c>
    </row>
    <row r="138" spans="1:47" s="2" customFormat="1" ht="19.5">
      <c r="A138" s="31"/>
      <c r="B138" s="32"/>
      <c r="C138" s="33"/>
      <c r="D138" s="199" t="s">
        <v>134</v>
      </c>
      <c r="E138" s="33"/>
      <c r="F138" s="200" t="s">
        <v>130</v>
      </c>
      <c r="G138" s="33"/>
      <c r="H138" s="33"/>
      <c r="I138" s="154"/>
      <c r="J138" s="33"/>
      <c r="K138" s="33"/>
      <c r="L138" s="36"/>
      <c r="M138" s="201"/>
      <c r="N138" s="202"/>
      <c r="O138" s="68"/>
      <c r="P138" s="68"/>
      <c r="Q138" s="68"/>
      <c r="R138" s="68"/>
      <c r="S138" s="68"/>
      <c r="T138" s="69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134</v>
      </c>
      <c r="AU138" s="14" t="s">
        <v>78</v>
      </c>
    </row>
    <row r="139" spans="1:65" s="2" customFormat="1" ht="22.15" customHeight="1">
      <c r="A139" s="31"/>
      <c r="B139" s="32"/>
      <c r="C139" s="185" t="s">
        <v>135</v>
      </c>
      <c r="D139" s="185" t="s">
        <v>128</v>
      </c>
      <c r="E139" s="186" t="s">
        <v>136</v>
      </c>
      <c r="F139" s="187" t="s">
        <v>137</v>
      </c>
      <c r="G139" s="188" t="s">
        <v>131</v>
      </c>
      <c r="H139" s="189">
        <v>38</v>
      </c>
      <c r="I139" s="190"/>
      <c r="J139" s="191">
        <f>ROUND(I139*H139,2)</f>
        <v>0</v>
      </c>
      <c r="K139" s="192"/>
      <c r="L139" s="36"/>
      <c r="M139" s="193" t="s">
        <v>1</v>
      </c>
      <c r="N139" s="194" t="s">
        <v>38</v>
      </c>
      <c r="O139" s="6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7" t="s">
        <v>132</v>
      </c>
      <c r="AT139" s="197" t="s">
        <v>128</v>
      </c>
      <c r="AU139" s="197" t="s">
        <v>78</v>
      </c>
      <c r="AY139" s="14" t="s">
        <v>126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4" t="s">
        <v>78</v>
      </c>
      <c r="BK139" s="198">
        <f>ROUND(I139*H139,2)</f>
        <v>0</v>
      </c>
      <c r="BL139" s="14" t="s">
        <v>132</v>
      </c>
      <c r="BM139" s="197" t="s">
        <v>138</v>
      </c>
    </row>
    <row r="140" spans="1:47" s="2" customFormat="1" ht="19.5">
      <c r="A140" s="31"/>
      <c r="B140" s="32"/>
      <c r="C140" s="33"/>
      <c r="D140" s="199" t="s">
        <v>134</v>
      </c>
      <c r="E140" s="33"/>
      <c r="F140" s="200" t="s">
        <v>137</v>
      </c>
      <c r="G140" s="33"/>
      <c r="H140" s="33"/>
      <c r="I140" s="154"/>
      <c r="J140" s="33"/>
      <c r="K140" s="33"/>
      <c r="L140" s="36"/>
      <c r="M140" s="201"/>
      <c r="N140" s="202"/>
      <c r="O140" s="68"/>
      <c r="P140" s="68"/>
      <c r="Q140" s="68"/>
      <c r="R140" s="68"/>
      <c r="S140" s="68"/>
      <c r="T140" s="69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4" t="s">
        <v>134</v>
      </c>
      <c r="AU140" s="14" t="s">
        <v>78</v>
      </c>
    </row>
    <row r="141" spans="1:65" s="2" customFormat="1" ht="22.15" customHeight="1">
      <c r="A141" s="31"/>
      <c r="B141" s="32"/>
      <c r="C141" s="185" t="s">
        <v>78</v>
      </c>
      <c r="D141" s="185" t="s">
        <v>128</v>
      </c>
      <c r="E141" s="186" t="s">
        <v>139</v>
      </c>
      <c r="F141" s="187" t="s">
        <v>140</v>
      </c>
      <c r="G141" s="188" t="s">
        <v>141</v>
      </c>
      <c r="H141" s="189">
        <v>73.4</v>
      </c>
      <c r="I141" s="190"/>
      <c r="J141" s="191">
        <f>ROUND(I141*H141,2)</f>
        <v>0</v>
      </c>
      <c r="K141" s="192"/>
      <c r="L141" s="36"/>
      <c r="M141" s="193" t="s">
        <v>1</v>
      </c>
      <c r="N141" s="194" t="s">
        <v>38</v>
      </c>
      <c r="O141" s="68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7" t="s">
        <v>132</v>
      </c>
      <c r="AT141" s="197" t="s">
        <v>128</v>
      </c>
      <c r="AU141" s="197" t="s">
        <v>78</v>
      </c>
      <c r="AY141" s="14" t="s">
        <v>126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4" t="s">
        <v>78</v>
      </c>
      <c r="BK141" s="198">
        <f>ROUND(I141*H141,2)</f>
        <v>0</v>
      </c>
      <c r="BL141" s="14" t="s">
        <v>132</v>
      </c>
      <c r="BM141" s="197" t="s">
        <v>142</v>
      </c>
    </row>
    <row r="142" spans="1:47" s="2" customFormat="1" ht="11.25">
      <c r="A142" s="31"/>
      <c r="B142" s="32"/>
      <c r="C142" s="33"/>
      <c r="D142" s="199" t="s">
        <v>134</v>
      </c>
      <c r="E142" s="33"/>
      <c r="F142" s="200" t="s">
        <v>140</v>
      </c>
      <c r="G142" s="33"/>
      <c r="H142" s="33"/>
      <c r="I142" s="154"/>
      <c r="J142" s="33"/>
      <c r="K142" s="33"/>
      <c r="L142" s="36"/>
      <c r="M142" s="201"/>
      <c r="N142" s="202"/>
      <c r="O142" s="68"/>
      <c r="P142" s="68"/>
      <c r="Q142" s="68"/>
      <c r="R142" s="68"/>
      <c r="S142" s="68"/>
      <c r="T142" s="69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4" t="s">
        <v>134</v>
      </c>
      <c r="AU142" s="14" t="s">
        <v>78</v>
      </c>
    </row>
    <row r="143" spans="1:65" s="2" customFormat="1" ht="30" customHeight="1">
      <c r="A143" s="31"/>
      <c r="B143" s="32"/>
      <c r="C143" s="185" t="s">
        <v>80</v>
      </c>
      <c r="D143" s="185" t="s">
        <v>128</v>
      </c>
      <c r="E143" s="186" t="s">
        <v>143</v>
      </c>
      <c r="F143" s="187" t="s">
        <v>144</v>
      </c>
      <c r="G143" s="188" t="s">
        <v>145</v>
      </c>
      <c r="H143" s="189">
        <v>111.265</v>
      </c>
      <c r="I143" s="190"/>
      <c r="J143" s="191">
        <f>ROUND(I143*H143,2)</f>
        <v>0</v>
      </c>
      <c r="K143" s="192"/>
      <c r="L143" s="36"/>
      <c r="M143" s="193" t="s">
        <v>1</v>
      </c>
      <c r="N143" s="194" t="s">
        <v>38</v>
      </c>
      <c r="O143" s="6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7" t="s">
        <v>132</v>
      </c>
      <c r="AT143" s="197" t="s">
        <v>128</v>
      </c>
      <c r="AU143" s="197" t="s">
        <v>78</v>
      </c>
      <c r="AY143" s="14" t="s">
        <v>126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4" t="s">
        <v>78</v>
      </c>
      <c r="BK143" s="198">
        <f>ROUND(I143*H143,2)</f>
        <v>0</v>
      </c>
      <c r="BL143" s="14" t="s">
        <v>132</v>
      </c>
      <c r="BM143" s="197" t="s">
        <v>146</v>
      </c>
    </row>
    <row r="144" spans="1:47" s="2" customFormat="1" ht="19.5">
      <c r="A144" s="31"/>
      <c r="B144" s="32"/>
      <c r="C144" s="33"/>
      <c r="D144" s="199" t="s">
        <v>134</v>
      </c>
      <c r="E144" s="33"/>
      <c r="F144" s="200" t="s">
        <v>144</v>
      </c>
      <c r="G144" s="33"/>
      <c r="H144" s="33"/>
      <c r="I144" s="154"/>
      <c r="J144" s="33"/>
      <c r="K144" s="33"/>
      <c r="L144" s="36"/>
      <c r="M144" s="201"/>
      <c r="N144" s="202"/>
      <c r="O144" s="68"/>
      <c r="P144" s="68"/>
      <c r="Q144" s="68"/>
      <c r="R144" s="68"/>
      <c r="S144" s="68"/>
      <c r="T144" s="69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4" t="s">
        <v>134</v>
      </c>
      <c r="AU144" s="14" t="s">
        <v>78</v>
      </c>
    </row>
    <row r="145" spans="1:65" s="2" customFormat="1" ht="30" customHeight="1">
      <c r="A145" s="31"/>
      <c r="B145" s="32"/>
      <c r="C145" s="185" t="s">
        <v>147</v>
      </c>
      <c r="D145" s="185" t="s">
        <v>128</v>
      </c>
      <c r="E145" s="186" t="s">
        <v>148</v>
      </c>
      <c r="F145" s="187" t="s">
        <v>149</v>
      </c>
      <c r="G145" s="188" t="s">
        <v>145</v>
      </c>
      <c r="H145" s="189">
        <v>12.23</v>
      </c>
      <c r="I145" s="190"/>
      <c r="J145" s="191">
        <f>ROUND(I145*H145,2)</f>
        <v>0</v>
      </c>
      <c r="K145" s="192"/>
      <c r="L145" s="36"/>
      <c r="M145" s="193" t="s">
        <v>1</v>
      </c>
      <c r="N145" s="194" t="s">
        <v>38</v>
      </c>
      <c r="O145" s="68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7" t="s">
        <v>132</v>
      </c>
      <c r="AT145" s="197" t="s">
        <v>128</v>
      </c>
      <c r="AU145" s="197" t="s">
        <v>78</v>
      </c>
      <c r="AY145" s="14" t="s">
        <v>126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4" t="s">
        <v>78</v>
      </c>
      <c r="BK145" s="198">
        <f>ROUND(I145*H145,2)</f>
        <v>0</v>
      </c>
      <c r="BL145" s="14" t="s">
        <v>132</v>
      </c>
      <c r="BM145" s="197" t="s">
        <v>150</v>
      </c>
    </row>
    <row r="146" spans="1:47" s="2" customFormat="1" ht="19.5">
      <c r="A146" s="31"/>
      <c r="B146" s="32"/>
      <c r="C146" s="33"/>
      <c r="D146" s="199" t="s">
        <v>134</v>
      </c>
      <c r="E146" s="33"/>
      <c r="F146" s="200" t="s">
        <v>149</v>
      </c>
      <c r="G146" s="33"/>
      <c r="H146" s="33"/>
      <c r="I146" s="154"/>
      <c r="J146" s="33"/>
      <c r="K146" s="33"/>
      <c r="L146" s="36"/>
      <c r="M146" s="201"/>
      <c r="N146" s="202"/>
      <c r="O146" s="68"/>
      <c r="P146" s="68"/>
      <c r="Q146" s="68"/>
      <c r="R146" s="68"/>
      <c r="S146" s="68"/>
      <c r="T146" s="69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4" t="s">
        <v>134</v>
      </c>
      <c r="AU146" s="14" t="s">
        <v>78</v>
      </c>
    </row>
    <row r="147" spans="1:65" s="2" customFormat="1" ht="19.9" customHeight="1">
      <c r="A147" s="31"/>
      <c r="B147" s="32"/>
      <c r="C147" s="185" t="s">
        <v>132</v>
      </c>
      <c r="D147" s="185" t="s">
        <v>128</v>
      </c>
      <c r="E147" s="186" t="s">
        <v>151</v>
      </c>
      <c r="F147" s="187" t="s">
        <v>152</v>
      </c>
      <c r="G147" s="188" t="s">
        <v>141</v>
      </c>
      <c r="H147" s="189">
        <v>313.562</v>
      </c>
      <c r="I147" s="190"/>
      <c r="J147" s="191">
        <f>ROUND(I147*H147,2)</f>
        <v>0</v>
      </c>
      <c r="K147" s="192"/>
      <c r="L147" s="36"/>
      <c r="M147" s="193" t="s">
        <v>1</v>
      </c>
      <c r="N147" s="194" t="s">
        <v>38</v>
      </c>
      <c r="O147" s="68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7" t="s">
        <v>132</v>
      </c>
      <c r="AT147" s="197" t="s">
        <v>128</v>
      </c>
      <c r="AU147" s="197" t="s">
        <v>78</v>
      </c>
      <c r="AY147" s="14" t="s">
        <v>126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4" t="s">
        <v>78</v>
      </c>
      <c r="BK147" s="198">
        <f>ROUND(I147*H147,2)</f>
        <v>0</v>
      </c>
      <c r="BL147" s="14" t="s">
        <v>132</v>
      </c>
      <c r="BM147" s="197" t="s">
        <v>153</v>
      </c>
    </row>
    <row r="148" spans="1:47" s="2" customFormat="1" ht="11.25">
      <c r="A148" s="31"/>
      <c r="B148" s="32"/>
      <c r="C148" s="33"/>
      <c r="D148" s="199" t="s">
        <v>134</v>
      </c>
      <c r="E148" s="33"/>
      <c r="F148" s="200" t="s">
        <v>152</v>
      </c>
      <c r="G148" s="33"/>
      <c r="H148" s="33"/>
      <c r="I148" s="154"/>
      <c r="J148" s="33"/>
      <c r="K148" s="33"/>
      <c r="L148" s="36"/>
      <c r="M148" s="201"/>
      <c r="N148" s="202"/>
      <c r="O148" s="68"/>
      <c r="P148" s="68"/>
      <c r="Q148" s="68"/>
      <c r="R148" s="68"/>
      <c r="S148" s="68"/>
      <c r="T148" s="69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4" t="s">
        <v>134</v>
      </c>
      <c r="AU148" s="14" t="s">
        <v>78</v>
      </c>
    </row>
    <row r="149" spans="1:65" s="2" customFormat="1" ht="22.15" customHeight="1">
      <c r="A149" s="31"/>
      <c r="B149" s="32"/>
      <c r="C149" s="185" t="s">
        <v>154</v>
      </c>
      <c r="D149" s="185" t="s">
        <v>128</v>
      </c>
      <c r="E149" s="186" t="s">
        <v>155</v>
      </c>
      <c r="F149" s="187" t="s">
        <v>156</v>
      </c>
      <c r="G149" s="188" t="s">
        <v>141</v>
      </c>
      <c r="H149" s="189">
        <v>313.562</v>
      </c>
      <c r="I149" s="190"/>
      <c r="J149" s="191">
        <f>ROUND(I149*H149,2)</f>
        <v>0</v>
      </c>
      <c r="K149" s="192"/>
      <c r="L149" s="36"/>
      <c r="M149" s="193" t="s">
        <v>1</v>
      </c>
      <c r="N149" s="194" t="s">
        <v>38</v>
      </c>
      <c r="O149" s="68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7" t="s">
        <v>132</v>
      </c>
      <c r="AT149" s="197" t="s">
        <v>128</v>
      </c>
      <c r="AU149" s="197" t="s">
        <v>78</v>
      </c>
      <c r="AY149" s="14" t="s">
        <v>126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4" t="s">
        <v>78</v>
      </c>
      <c r="BK149" s="198">
        <f>ROUND(I149*H149,2)</f>
        <v>0</v>
      </c>
      <c r="BL149" s="14" t="s">
        <v>132</v>
      </c>
      <c r="BM149" s="197" t="s">
        <v>157</v>
      </c>
    </row>
    <row r="150" spans="1:47" s="2" customFormat="1" ht="11.25">
      <c r="A150" s="31"/>
      <c r="B150" s="32"/>
      <c r="C150" s="33"/>
      <c r="D150" s="199" t="s">
        <v>134</v>
      </c>
      <c r="E150" s="33"/>
      <c r="F150" s="200" t="s">
        <v>156</v>
      </c>
      <c r="G150" s="33"/>
      <c r="H150" s="33"/>
      <c r="I150" s="154"/>
      <c r="J150" s="33"/>
      <c r="K150" s="33"/>
      <c r="L150" s="36"/>
      <c r="M150" s="201"/>
      <c r="N150" s="202"/>
      <c r="O150" s="68"/>
      <c r="P150" s="68"/>
      <c r="Q150" s="68"/>
      <c r="R150" s="68"/>
      <c r="S150" s="68"/>
      <c r="T150" s="69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4" t="s">
        <v>134</v>
      </c>
      <c r="AU150" s="14" t="s">
        <v>78</v>
      </c>
    </row>
    <row r="151" spans="1:65" s="2" customFormat="1" ht="34.9" customHeight="1">
      <c r="A151" s="31"/>
      <c r="B151" s="32"/>
      <c r="C151" s="185" t="s">
        <v>158</v>
      </c>
      <c r="D151" s="185" t="s">
        <v>128</v>
      </c>
      <c r="E151" s="186" t="s">
        <v>159</v>
      </c>
      <c r="F151" s="187" t="s">
        <v>160</v>
      </c>
      <c r="G151" s="188" t="s">
        <v>145</v>
      </c>
      <c r="H151" s="189">
        <v>52.482</v>
      </c>
      <c r="I151" s="190"/>
      <c r="J151" s="191">
        <f>ROUND(I151*H151,2)</f>
        <v>0</v>
      </c>
      <c r="K151" s="192"/>
      <c r="L151" s="36"/>
      <c r="M151" s="193" t="s">
        <v>1</v>
      </c>
      <c r="N151" s="194" t="s">
        <v>38</v>
      </c>
      <c r="O151" s="68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7" t="s">
        <v>132</v>
      </c>
      <c r="AT151" s="197" t="s">
        <v>128</v>
      </c>
      <c r="AU151" s="197" t="s">
        <v>78</v>
      </c>
      <c r="AY151" s="14" t="s">
        <v>126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4" t="s">
        <v>78</v>
      </c>
      <c r="BK151" s="198">
        <f>ROUND(I151*H151,2)</f>
        <v>0</v>
      </c>
      <c r="BL151" s="14" t="s">
        <v>132</v>
      </c>
      <c r="BM151" s="197" t="s">
        <v>161</v>
      </c>
    </row>
    <row r="152" spans="1:47" s="2" customFormat="1" ht="19.5">
      <c r="A152" s="31"/>
      <c r="B152" s="32"/>
      <c r="C152" s="33"/>
      <c r="D152" s="199" t="s">
        <v>134</v>
      </c>
      <c r="E152" s="33"/>
      <c r="F152" s="200" t="s">
        <v>160</v>
      </c>
      <c r="G152" s="33"/>
      <c r="H152" s="33"/>
      <c r="I152" s="154"/>
      <c r="J152" s="33"/>
      <c r="K152" s="33"/>
      <c r="L152" s="36"/>
      <c r="M152" s="201"/>
      <c r="N152" s="202"/>
      <c r="O152" s="68"/>
      <c r="P152" s="68"/>
      <c r="Q152" s="68"/>
      <c r="R152" s="68"/>
      <c r="S152" s="68"/>
      <c r="T152" s="69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4" t="s">
        <v>134</v>
      </c>
      <c r="AU152" s="14" t="s">
        <v>78</v>
      </c>
    </row>
    <row r="153" spans="1:65" s="2" customFormat="1" ht="34.9" customHeight="1">
      <c r="A153" s="31"/>
      <c r="B153" s="32"/>
      <c r="C153" s="185" t="s">
        <v>162</v>
      </c>
      <c r="D153" s="185" t="s">
        <v>128</v>
      </c>
      <c r="E153" s="186" t="s">
        <v>163</v>
      </c>
      <c r="F153" s="187" t="s">
        <v>164</v>
      </c>
      <c r="G153" s="188" t="s">
        <v>145</v>
      </c>
      <c r="H153" s="189">
        <v>12.304</v>
      </c>
      <c r="I153" s="190"/>
      <c r="J153" s="191">
        <f>ROUND(I153*H153,2)</f>
        <v>0</v>
      </c>
      <c r="K153" s="192"/>
      <c r="L153" s="36"/>
      <c r="M153" s="193" t="s">
        <v>1</v>
      </c>
      <c r="N153" s="194" t="s">
        <v>38</v>
      </c>
      <c r="O153" s="68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7" t="s">
        <v>132</v>
      </c>
      <c r="AT153" s="197" t="s">
        <v>128</v>
      </c>
      <c r="AU153" s="197" t="s">
        <v>78</v>
      </c>
      <c r="AY153" s="14" t="s">
        <v>126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4" t="s">
        <v>78</v>
      </c>
      <c r="BK153" s="198">
        <f>ROUND(I153*H153,2)</f>
        <v>0</v>
      </c>
      <c r="BL153" s="14" t="s">
        <v>132</v>
      </c>
      <c r="BM153" s="197" t="s">
        <v>165</v>
      </c>
    </row>
    <row r="154" spans="1:47" s="2" customFormat="1" ht="19.5">
      <c r="A154" s="31"/>
      <c r="B154" s="32"/>
      <c r="C154" s="33"/>
      <c r="D154" s="199" t="s">
        <v>134</v>
      </c>
      <c r="E154" s="33"/>
      <c r="F154" s="200" t="s">
        <v>164</v>
      </c>
      <c r="G154" s="33"/>
      <c r="H154" s="33"/>
      <c r="I154" s="154"/>
      <c r="J154" s="33"/>
      <c r="K154" s="33"/>
      <c r="L154" s="36"/>
      <c r="M154" s="201"/>
      <c r="N154" s="202"/>
      <c r="O154" s="68"/>
      <c r="P154" s="68"/>
      <c r="Q154" s="68"/>
      <c r="R154" s="68"/>
      <c r="S154" s="68"/>
      <c r="T154" s="69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4" t="s">
        <v>134</v>
      </c>
      <c r="AU154" s="14" t="s">
        <v>78</v>
      </c>
    </row>
    <row r="155" spans="1:65" s="2" customFormat="1" ht="30" customHeight="1">
      <c r="A155" s="31"/>
      <c r="B155" s="32"/>
      <c r="C155" s="185" t="s">
        <v>166</v>
      </c>
      <c r="D155" s="185" t="s">
        <v>128</v>
      </c>
      <c r="E155" s="186" t="s">
        <v>167</v>
      </c>
      <c r="F155" s="187" t="s">
        <v>168</v>
      </c>
      <c r="G155" s="188" t="s">
        <v>169</v>
      </c>
      <c r="H155" s="189">
        <v>103.539</v>
      </c>
      <c r="I155" s="190"/>
      <c r="J155" s="191">
        <f>ROUND(I155*H155,2)</f>
        <v>0</v>
      </c>
      <c r="K155" s="192"/>
      <c r="L155" s="36"/>
      <c r="M155" s="193" t="s">
        <v>1</v>
      </c>
      <c r="N155" s="194" t="s">
        <v>38</v>
      </c>
      <c r="O155" s="68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7" t="s">
        <v>132</v>
      </c>
      <c r="AT155" s="197" t="s">
        <v>128</v>
      </c>
      <c r="AU155" s="197" t="s">
        <v>78</v>
      </c>
      <c r="AY155" s="14" t="s">
        <v>126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4" t="s">
        <v>78</v>
      </c>
      <c r="BK155" s="198">
        <f>ROUND(I155*H155,2)</f>
        <v>0</v>
      </c>
      <c r="BL155" s="14" t="s">
        <v>132</v>
      </c>
      <c r="BM155" s="197" t="s">
        <v>170</v>
      </c>
    </row>
    <row r="156" spans="1:47" s="2" customFormat="1" ht="19.5">
      <c r="A156" s="31"/>
      <c r="B156" s="32"/>
      <c r="C156" s="33"/>
      <c r="D156" s="199" t="s">
        <v>134</v>
      </c>
      <c r="E156" s="33"/>
      <c r="F156" s="200" t="s">
        <v>168</v>
      </c>
      <c r="G156" s="33"/>
      <c r="H156" s="33"/>
      <c r="I156" s="154"/>
      <c r="J156" s="33"/>
      <c r="K156" s="33"/>
      <c r="L156" s="36"/>
      <c r="M156" s="201"/>
      <c r="N156" s="202"/>
      <c r="O156" s="68"/>
      <c r="P156" s="68"/>
      <c r="Q156" s="68"/>
      <c r="R156" s="68"/>
      <c r="S156" s="68"/>
      <c r="T156" s="69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4" t="s">
        <v>134</v>
      </c>
      <c r="AU156" s="14" t="s">
        <v>78</v>
      </c>
    </row>
    <row r="157" spans="1:65" s="2" customFormat="1" ht="14.45" customHeight="1">
      <c r="A157" s="31"/>
      <c r="B157" s="32"/>
      <c r="C157" s="185" t="s">
        <v>171</v>
      </c>
      <c r="D157" s="185" t="s">
        <v>128</v>
      </c>
      <c r="E157" s="186" t="s">
        <v>172</v>
      </c>
      <c r="F157" s="187" t="s">
        <v>173</v>
      </c>
      <c r="G157" s="188" t="s">
        <v>145</v>
      </c>
      <c r="H157" s="189">
        <v>64.712</v>
      </c>
      <c r="I157" s="190"/>
      <c r="J157" s="191">
        <f>ROUND(I157*H157,2)</f>
        <v>0</v>
      </c>
      <c r="K157" s="192"/>
      <c r="L157" s="36"/>
      <c r="M157" s="193" t="s">
        <v>1</v>
      </c>
      <c r="N157" s="194" t="s">
        <v>38</v>
      </c>
      <c r="O157" s="68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7" t="s">
        <v>132</v>
      </c>
      <c r="AT157" s="197" t="s">
        <v>128</v>
      </c>
      <c r="AU157" s="197" t="s">
        <v>78</v>
      </c>
      <c r="AY157" s="14" t="s">
        <v>126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4" t="s">
        <v>78</v>
      </c>
      <c r="BK157" s="198">
        <f>ROUND(I157*H157,2)</f>
        <v>0</v>
      </c>
      <c r="BL157" s="14" t="s">
        <v>132</v>
      </c>
      <c r="BM157" s="197" t="s">
        <v>174</v>
      </c>
    </row>
    <row r="158" spans="1:47" s="2" customFormat="1" ht="11.25">
      <c r="A158" s="31"/>
      <c r="B158" s="32"/>
      <c r="C158" s="33"/>
      <c r="D158" s="199" t="s">
        <v>134</v>
      </c>
      <c r="E158" s="33"/>
      <c r="F158" s="200" t="s">
        <v>173</v>
      </c>
      <c r="G158" s="33"/>
      <c r="H158" s="33"/>
      <c r="I158" s="154"/>
      <c r="J158" s="33"/>
      <c r="K158" s="33"/>
      <c r="L158" s="36"/>
      <c r="M158" s="201"/>
      <c r="N158" s="202"/>
      <c r="O158" s="68"/>
      <c r="P158" s="68"/>
      <c r="Q158" s="68"/>
      <c r="R158" s="68"/>
      <c r="S158" s="68"/>
      <c r="T158" s="69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4" t="s">
        <v>134</v>
      </c>
      <c r="AU158" s="14" t="s">
        <v>78</v>
      </c>
    </row>
    <row r="159" spans="1:65" s="2" customFormat="1" ht="22.15" customHeight="1">
      <c r="A159" s="31"/>
      <c r="B159" s="32"/>
      <c r="C159" s="185" t="s">
        <v>175</v>
      </c>
      <c r="D159" s="185" t="s">
        <v>128</v>
      </c>
      <c r="E159" s="186" t="s">
        <v>176</v>
      </c>
      <c r="F159" s="187" t="s">
        <v>177</v>
      </c>
      <c r="G159" s="188" t="s">
        <v>145</v>
      </c>
      <c r="H159" s="189">
        <v>64.281</v>
      </c>
      <c r="I159" s="190"/>
      <c r="J159" s="191">
        <f>ROUND(I159*H159,2)</f>
        <v>0</v>
      </c>
      <c r="K159" s="192"/>
      <c r="L159" s="36"/>
      <c r="M159" s="193" t="s">
        <v>1</v>
      </c>
      <c r="N159" s="194" t="s">
        <v>38</v>
      </c>
      <c r="O159" s="68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7" t="s">
        <v>132</v>
      </c>
      <c r="AT159" s="197" t="s">
        <v>128</v>
      </c>
      <c r="AU159" s="197" t="s">
        <v>78</v>
      </c>
      <c r="AY159" s="14" t="s">
        <v>126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4" t="s">
        <v>78</v>
      </c>
      <c r="BK159" s="198">
        <f>ROUND(I159*H159,2)</f>
        <v>0</v>
      </c>
      <c r="BL159" s="14" t="s">
        <v>132</v>
      </c>
      <c r="BM159" s="197" t="s">
        <v>178</v>
      </c>
    </row>
    <row r="160" spans="1:47" s="2" customFormat="1" ht="11.25">
      <c r="A160" s="31"/>
      <c r="B160" s="32"/>
      <c r="C160" s="33"/>
      <c r="D160" s="199" t="s">
        <v>134</v>
      </c>
      <c r="E160" s="33"/>
      <c r="F160" s="200" t="s">
        <v>177</v>
      </c>
      <c r="G160" s="33"/>
      <c r="H160" s="33"/>
      <c r="I160" s="154"/>
      <c r="J160" s="33"/>
      <c r="K160" s="33"/>
      <c r="L160" s="36"/>
      <c r="M160" s="201"/>
      <c r="N160" s="202"/>
      <c r="O160" s="68"/>
      <c r="P160" s="68"/>
      <c r="Q160" s="68"/>
      <c r="R160" s="68"/>
      <c r="S160" s="68"/>
      <c r="T160" s="69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4" t="s">
        <v>134</v>
      </c>
      <c r="AU160" s="14" t="s">
        <v>78</v>
      </c>
    </row>
    <row r="161" spans="1:65" s="2" customFormat="1" ht="14.45" customHeight="1">
      <c r="A161" s="31"/>
      <c r="B161" s="32"/>
      <c r="C161" s="203" t="s">
        <v>179</v>
      </c>
      <c r="D161" s="203" t="s">
        <v>180</v>
      </c>
      <c r="E161" s="204" t="s">
        <v>181</v>
      </c>
      <c r="F161" s="205" t="s">
        <v>182</v>
      </c>
      <c r="G161" s="206" t="s">
        <v>169</v>
      </c>
      <c r="H161" s="207">
        <v>122.777</v>
      </c>
      <c r="I161" s="208"/>
      <c r="J161" s="209">
        <f>ROUND(I161*H161,2)</f>
        <v>0</v>
      </c>
      <c r="K161" s="210"/>
      <c r="L161" s="211"/>
      <c r="M161" s="212" t="s">
        <v>1</v>
      </c>
      <c r="N161" s="213" t="s">
        <v>38</v>
      </c>
      <c r="O161" s="68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7" t="s">
        <v>183</v>
      </c>
      <c r="AT161" s="197" t="s">
        <v>180</v>
      </c>
      <c r="AU161" s="197" t="s">
        <v>78</v>
      </c>
      <c r="AY161" s="14" t="s">
        <v>126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4" t="s">
        <v>78</v>
      </c>
      <c r="BK161" s="198">
        <f>ROUND(I161*H161,2)</f>
        <v>0</v>
      </c>
      <c r="BL161" s="14" t="s">
        <v>132</v>
      </c>
      <c r="BM161" s="197" t="s">
        <v>184</v>
      </c>
    </row>
    <row r="162" spans="1:47" s="2" customFormat="1" ht="11.25">
      <c r="A162" s="31"/>
      <c r="B162" s="32"/>
      <c r="C162" s="33"/>
      <c r="D162" s="199" t="s">
        <v>134</v>
      </c>
      <c r="E162" s="33"/>
      <c r="F162" s="200" t="s">
        <v>182</v>
      </c>
      <c r="G162" s="33"/>
      <c r="H162" s="33"/>
      <c r="I162" s="154"/>
      <c r="J162" s="33"/>
      <c r="K162" s="33"/>
      <c r="L162" s="36"/>
      <c r="M162" s="201"/>
      <c r="N162" s="202"/>
      <c r="O162" s="68"/>
      <c r="P162" s="68"/>
      <c r="Q162" s="68"/>
      <c r="R162" s="68"/>
      <c r="S162" s="68"/>
      <c r="T162" s="69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4" t="s">
        <v>134</v>
      </c>
      <c r="AU162" s="14" t="s">
        <v>78</v>
      </c>
    </row>
    <row r="163" spans="1:65" s="2" customFormat="1" ht="22.15" customHeight="1">
      <c r="A163" s="31"/>
      <c r="B163" s="32"/>
      <c r="C163" s="185" t="s">
        <v>183</v>
      </c>
      <c r="D163" s="185" t="s">
        <v>128</v>
      </c>
      <c r="E163" s="186" t="s">
        <v>185</v>
      </c>
      <c r="F163" s="187" t="s">
        <v>186</v>
      </c>
      <c r="G163" s="188" t="s">
        <v>145</v>
      </c>
      <c r="H163" s="189">
        <v>31.748</v>
      </c>
      <c r="I163" s="190"/>
      <c r="J163" s="191">
        <f>ROUND(I163*H163,2)</f>
        <v>0</v>
      </c>
      <c r="K163" s="192"/>
      <c r="L163" s="36"/>
      <c r="M163" s="193" t="s">
        <v>1</v>
      </c>
      <c r="N163" s="194" t="s">
        <v>38</v>
      </c>
      <c r="O163" s="68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7" t="s">
        <v>132</v>
      </c>
      <c r="AT163" s="197" t="s">
        <v>128</v>
      </c>
      <c r="AU163" s="197" t="s">
        <v>78</v>
      </c>
      <c r="AY163" s="14" t="s">
        <v>126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4" t="s">
        <v>78</v>
      </c>
      <c r="BK163" s="198">
        <f>ROUND(I163*H163,2)</f>
        <v>0</v>
      </c>
      <c r="BL163" s="14" t="s">
        <v>132</v>
      </c>
      <c r="BM163" s="197" t="s">
        <v>187</v>
      </c>
    </row>
    <row r="164" spans="1:47" s="2" customFormat="1" ht="11.25">
      <c r="A164" s="31"/>
      <c r="B164" s="32"/>
      <c r="C164" s="33"/>
      <c r="D164" s="199" t="s">
        <v>134</v>
      </c>
      <c r="E164" s="33"/>
      <c r="F164" s="200" t="s">
        <v>186</v>
      </c>
      <c r="G164" s="33"/>
      <c r="H164" s="33"/>
      <c r="I164" s="154"/>
      <c r="J164" s="33"/>
      <c r="K164" s="33"/>
      <c r="L164" s="36"/>
      <c r="M164" s="201"/>
      <c r="N164" s="202"/>
      <c r="O164" s="68"/>
      <c r="P164" s="68"/>
      <c r="Q164" s="68"/>
      <c r="R164" s="68"/>
      <c r="S164" s="68"/>
      <c r="T164" s="69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4" t="s">
        <v>134</v>
      </c>
      <c r="AU164" s="14" t="s">
        <v>78</v>
      </c>
    </row>
    <row r="165" spans="1:65" s="2" customFormat="1" ht="14.45" customHeight="1">
      <c r="A165" s="31"/>
      <c r="B165" s="32"/>
      <c r="C165" s="203" t="s">
        <v>188</v>
      </c>
      <c r="D165" s="203" t="s">
        <v>180</v>
      </c>
      <c r="E165" s="204" t="s">
        <v>189</v>
      </c>
      <c r="F165" s="205" t="s">
        <v>190</v>
      </c>
      <c r="G165" s="206" t="s">
        <v>169</v>
      </c>
      <c r="H165" s="207">
        <v>63.496</v>
      </c>
      <c r="I165" s="208"/>
      <c r="J165" s="209">
        <f>ROUND(I165*H165,2)</f>
        <v>0</v>
      </c>
      <c r="K165" s="210"/>
      <c r="L165" s="211"/>
      <c r="M165" s="212" t="s">
        <v>1</v>
      </c>
      <c r="N165" s="213" t="s">
        <v>38</v>
      </c>
      <c r="O165" s="68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7" t="s">
        <v>183</v>
      </c>
      <c r="AT165" s="197" t="s">
        <v>180</v>
      </c>
      <c r="AU165" s="197" t="s">
        <v>78</v>
      </c>
      <c r="AY165" s="14" t="s">
        <v>126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4" t="s">
        <v>78</v>
      </c>
      <c r="BK165" s="198">
        <f>ROUND(I165*H165,2)</f>
        <v>0</v>
      </c>
      <c r="BL165" s="14" t="s">
        <v>132</v>
      </c>
      <c r="BM165" s="197" t="s">
        <v>191</v>
      </c>
    </row>
    <row r="166" spans="1:47" s="2" customFormat="1" ht="11.25">
      <c r="A166" s="31"/>
      <c r="B166" s="32"/>
      <c r="C166" s="33"/>
      <c r="D166" s="199" t="s">
        <v>134</v>
      </c>
      <c r="E166" s="33"/>
      <c r="F166" s="200" t="s">
        <v>190</v>
      </c>
      <c r="G166" s="33"/>
      <c r="H166" s="33"/>
      <c r="I166" s="154"/>
      <c r="J166" s="33"/>
      <c r="K166" s="33"/>
      <c r="L166" s="36"/>
      <c r="M166" s="201"/>
      <c r="N166" s="202"/>
      <c r="O166" s="68"/>
      <c r="P166" s="68"/>
      <c r="Q166" s="68"/>
      <c r="R166" s="68"/>
      <c r="S166" s="68"/>
      <c r="T166" s="69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4" t="s">
        <v>134</v>
      </c>
      <c r="AU166" s="14" t="s">
        <v>78</v>
      </c>
    </row>
    <row r="167" spans="1:65" s="2" customFormat="1" ht="22.15" customHeight="1">
      <c r="A167" s="31"/>
      <c r="B167" s="32"/>
      <c r="C167" s="185" t="s">
        <v>192</v>
      </c>
      <c r="D167" s="185" t="s">
        <v>128</v>
      </c>
      <c r="E167" s="186" t="s">
        <v>193</v>
      </c>
      <c r="F167" s="187" t="s">
        <v>194</v>
      </c>
      <c r="G167" s="188" t="s">
        <v>141</v>
      </c>
      <c r="H167" s="189">
        <v>73.4</v>
      </c>
      <c r="I167" s="190"/>
      <c r="J167" s="191">
        <f>ROUND(I167*H167,2)</f>
        <v>0</v>
      </c>
      <c r="K167" s="192"/>
      <c r="L167" s="36"/>
      <c r="M167" s="193" t="s">
        <v>1</v>
      </c>
      <c r="N167" s="194" t="s">
        <v>38</v>
      </c>
      <c r="O167" s="68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7" t="s">
        <v>132</v>
      </c>
      <c r="AT167" s="197" t="s">
        <v>128</v>
      </c>
      <c r="AU167" s="197" t="s">
        <v>78</v>
      </c>
      <c r="AY167" s="14" t="s">
        <v>126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4" t="s">
        <v>78</v>
      </c>
      <c r="BK167" s="198">
        <f>ROUND(I167*H167,2)</f>
        <v>0</v>
      </c>
      <c r="BL167" s="14" t="s">
        <v>132</v>
      </c>
      <c r="BM167" s="197" t="s">
        <v>195</v>
      </c>
    </row>
    <row r="168" spans="1:47" s="2" customFormat="1" ht="19.5">
      <c r="A168" s="31"/>
      <c r="B168" s="32"/>
      <c r="C168" s="33"/>
      <c r="D168" s="199" t="s">
        <v>134</v>
      </c>
      <c r="E168" s="33"/>
      <c r="F168" s="200" t="s">
        <v>194</v>
      </c>
      <c r="G168" s="33"/>
      <c r="H168" s="33"/>
      <c r="I168" s="154"/>
      <c r="J168" s="33"/>
      <c r="K168" s="33"/>
      <c r="L168" s="36"/>
      <c r="M168" s="201"/>
      <c r="N168" s="202"/>
      <c r="O168" s="68"/>
      <c r="P168" s="68"/>
      <c r="Q168" s="68"/>
      <c r="R168" s="68"/>
      <c r="S168" s="68"/>
      <c r="T168" s="69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4" t="s">
        <v>134</v>
      </c>
      <c r="AU168" s="14" t="s">
        <v>78</v>
      </c>
    </row>
    <row r="169" spans="1:65" s="2" customFormat="1" ht="22.15" customHeight="1">
      <c r="A169" s="31"/>
      <c r="B169" s="32"/>
      <c r="C169" s="185" t="s">
        <v>8</v>
      </c>
      <c r="D169" s="185" t="s">
        <v>128</v>
      </c>
      <c r="E169" s="186" t="s">
        <v>196</v>
      </c>
      <c r="F169" s="187" t="s">
        <v>197</v>
      </c>
      <c r="G169" s="188" t="s">
        <v>141</v>
      </c>
      <c r="H169" s="189">
        <v>73.4</v>
      </c>
      <c r="I169" s="190"/>
      <c r="J169" s="191">
        <f>ROUND(I169*H169,2)</f>
        <v>0</v>
      </c>
      <c r="K169" s="192"/>
      <c r="L169" s="36"/>
      <c r="M169" s="193" t="s">
        <v>1</v>
      </c>
      <c r="N169" s="194" t="s">
        <v>38</v>
      </c>
      <c r="O169" s="68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7" t="s">
        <v>132</v>
      </c>
      <c r="AT169" s="197" t="s">
        <v>128</v>
      </c>
      <c r="AU169" s="197" t="s">
        <v>78</v>
      </c>
      <c r="AY169" s="14" t="s">
        <v>126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4" t="s">
        <v>78</v>
      </c>
      <c r="BK169" s="198">
        <f>ROUND(I169*H169,2)</f>
        <v>0</v>
      </c>
      <c r="BL169" s="14" t="s">
        <v>132</v>
      </c>
      <c r="BM169" s="197" t="s">
        <v>198</v>
      </c>
    </row>
    <row r="170" spans="1:47" s="2" customFormat="1" ht="19.5">
      <c r="A170" s="31"/>
      <c r="B170" s="32"/>
      <c r="C170" s="33"/>
      <c r="D170" s="199" t="s">
        <v>134</v>
      </c>
      <c r="E170" s="33"/>
      <c r="F170" s="200" t="s">
        <v>197</v>
      </c>
      <c r="G170" s="33"/>
      <c r="H170" s="33"/>
      <c r="I170" s="154"/>
      <c r="J170" s="33"/>
      <c r="K170" s="33"/>
      <c r="L170" s="36"/>
      <c r="M170" s="201"/>
      <c r="N170" s="202"/>
      <c r="O170" s="68"/>
      <c r="P170" s="68"/>
      <c r="Q170" s="68"/>
      <c r="R170" s="68"/>
      <c r="S170" s="68"/>
      <c r="T170" s="69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4" t="s">
        <v>134</v>
      </c>
      <c r="AU170" s="14" t="s">
        <v>78</v>
      </c>
    </row>
    <row r="171" spans="1:65" s="2" customFormat="1" ht="14.45" customHeight="1">
      <c r="A171" s="31"/>
      <c r="B171" s="32"/>
      <c r="C171" s="203" t="s">
        <v>199</v>
      </c>
      <c r="D171" s="203" t="s">
        <v>180</v>
      </c>
      <c r="E171" s="204" t="s">
        <v>200</v>
      </c>
      <c r="F171" s="205" t="s">
        <v>201</v>
      </c>
      <c r="G171" s="206" t="s">
        <v>202</v>
      </c>
      <c r="H171" s="207">
        <v>1.468</v>
      </c>
      <c r="I171" s="208"/>
      <c r="J171" s="209">
        <f>ROUND(I171*H171,2)</f>
        <v>0</v>
      </c>
      <c r="K171" s="210"/>
      <c r="L171" s="211"/>
      <c r="M171" s="212" t="s">
        <v>1</v>
      </c>
      <c r="N171" s="213" t="s">
        <v>38</v>
      </c>
      <c r="O171" s="68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7" t="s">
        <v>183</v>
      </c>
      <c r="AT171" s="197" t="s">
        <v>180</v>
      </c>
      <c r="AU171" s="197" t="s">
        <v>78</v>
      </c>
      <c r="AY171" s="14" t="s">
        <v>126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4" t="s">
        <v>78</v>
      </c>
      <c r="BK171" s="198">
        <f>ROUND(I171*H171,2)</f>
        <v>0</v>
      </c>
      <c r="BL171" s="14" t="s">
        <v>132</v>
      </c>
      <c r="BM171" s="197" t="s">
        <v>203</v>
      </c>
    </row>
    <row r="172" spans="1:47" s="2" customFormat="1" ht="11.25">
      <c r="A172" s="31"/>
      <c r="B172" s="32"/>
      <c r="C172" s="33"/>
      <c r="D172" s="199" t="s">
        <v>134</v>
      </c>
      <c r="E172" s="33"/>
      <c r="F172" s="200" t="s">
        <v>201</v>
      </c>
      <c r="G172" s="33"/>
      <c r="H172" s="33"/>
      <c r="I172" s="154"/>
      <c r="J172" s="33"/>
      <c r="K172" s="33"/>
      <c r="L172" s="36"/>
      <c r="M172" s="201"/>
      <c r="N172" s="202"/>
      <c r="O172" s="68"/>
      <c r="P172" s="68"/>
      <c r="Q172" s="68"/>
      <c r="R172" s="68"/>
      <c r="S172" s="68"/>
      <c r="T172" s="69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4" t="s">
        <v>134</v>
      </c>
      <c r="AU172" s="14" t="s">
        <v>78</v>
      </c>
    </row>
    <row r="173" spans="2:63" s="11" customFormat="1" ht="25.9" customHeight="1">
      <c r="B173" s="171"/>
      <c r="C173" s="172"/>
      <c r="D173" s="173" t="s">
        <v>72</v>
      </c>
      <c r="E173" s="174" t="s">
        <v>162</v>
      </c>
      <c r="F173" s="174" t="s">
        <v>204</v>
      </c>
      <c r="G173" s="172"/>
      <c r="H173" s="172"/>
      <c r="I173" s="175"/>
      <c r="J173" s="176">
        <f>BK173</f>
        <v>0</v>
      </c>
      <c r="K173" s="172"/>
      <c r="L173" s="177"/>
      <c r="M173" s="178"/>
      <c r="N173" s="179"/>
      <c r="O173" s="179"/>
      <c r="P173" s="180">
        <f>SUM(P174:P179)</f>
        <v>0</v>
      </c>
      <c r="Q173" s="179"/>
      <c r="R173" s="180">
        <f>SUM(R174:R179)</f>
        <v>0</v>
      </c>
      <c r="S173" s="179"/>
      <c r="T173" s="181">
        <f>SUM(T174:T179)</f>
        <v>0</v>
      </c>
      <c r="AR173" s="182" t="s">
        <v>78</v>
      </c>
      <c r="AT173" s="183" t="s">
        <v>72</v>
      </c>
      <c r="AU173" s="183" t="s">
        <v>73</v>
      </c>
      <c r="AY173" s="182" t="s">
        <v>126</v>
      </c>
      <c r="BK173" s="184">
        <f>SUM(BK174:BK179)</f>
        <v>0</v>
      </c>
    </row>
    <row r="174" spans="1:65" s="2" customFormat="1" ht="22.15" customHeight="1">
      <c r="A174" s="31"/>
      <c r="B174" s="32"/>
      <c r="C174" s="185" t="s">
        <v>205</v>
      </c>
      <c r="D174" s="185" t="s">
        <v>128</v>
      </c>
      <c r="E174" s="186" t="s">
        <v>206</v>
      </c>
      <c r="F174" s="187" t="s">
        <v>207</v>
      </c>
      <c r="G174" s="188" t="s">
        <v>141</v>
      </c>
      <c r="H174" s="189">
        <v>4</v>
      </c>
      <c r="I174" s="190"/>
      <c r="J174" s="191">
        <f>ROUND(I174*H174,2)</f>
        <v>0</v>
      </c>
      <c r="K174" s="192"/>
      <c r="L174" s="36"/>
      <c r="M174" s="193" t="s">
        <v>1</v>
      </c>
      <c r="N174" s="194" t="s">
        <v>38</v>
      </c>
      <c r="O174" s="68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7" t="s">
        <v>132</v>
      </c>
      <c r="AT174" s="197" t="s">
        <v>128</v>
      </c>
      <c r="AU174" s="197" t="s">
        <v>78</v>
      </c>
      <c r="AY174" s="14" t="s">
        <v>126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4" t="s">
        <v>78</v>
      </c>
      <c r="BK174" s="198">
        <f>ROUND(I174*H174,2)</f>
        <v>0</v>
      </c>
      <c r="BL174" s="14" t="s">
        <v>132</v>
      </c>
      <c r="BM174" s="197" t="s">
        <v>208</v>
      </c>
    </row>
    <row r="175" spans="1:47" s="2" customFormat="1" ht="11.25">
      <c r="A175" s="31"/>
      <c r="B175" s="32"/>
      <c r="C175" s="33"/>
      <c r="D175" s="199" t="s">
        <v>134</v>
      </c>
      <c r="E175" s="33"/>
      <c r="F175" s="200" t="s">
        <v>207</v>
      </c>
      <c r="G175" s="33"/>
      <c r="H175" s="33"/>
      <c r="I175" s="154"/>
      <c r="J175" s="33"/>
      <c r="K175" s="33"/>
      <c r="L175" s="36"/>
      <c r="M175" s="201"/>
      <c r="N175" s="202"/>
      <c r="O175" s="68"/>
      <c r="P175" s="68"/>
      <c r="Q175" s="68"/>
      <c r="R175" s="68"/>
      <c r="S175" s="68"/>
      <c r="T175" s="69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4" t="s">
        <v>134</v>
      </c>
      <c r="AU175" s="14" t="s">
        <v>78</v>
      </c>
    </row>
    <row r="176" spans="1:65" s="2" customFormat="1" ht="22.15" customHeight="1">
      <c r="A176" s="31"/>
      <c r="B176" s="32"/>
      <c r="C176" s="185" t="s">
        <v>209</v>
      </c>
      <c r="D176" s="185" t="s">
        <v>128</v>
      </c>
      <c r="E176" s="186" t="s">
        <v>210</v>
      </c>
      <c r="F176" s="187" t="s">
        <v>211</v>
      </c>
      <c r="G176" s="188" t="s">
        <v>141</v>
      </c>
      <c r="H176" s="189">
        <v>1.2</v>
      </c>
      <c r="I176" s="190"/>
      <c r="J176" s="191">
        <f>ROUND(I176*H176,2)</f>
        <v>0</v>
      </c>
      <c r="K176" s="192"/>
      <c r="L176" s="36"/>
      <c r="M176" s="193" t="s">
        <v>1</v>
      </c>
      <c r="N176" s="194" t="s">
        <v>38</v>
      </c>
      <c r="O176" s="68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7" t="s">
        <v>132</v>
      </c>
      <c r="AT176" s="197" t="s">
        <v>128</v>
      </c>
      <c r="AU176" s="197" t="s">
        <v>78</v>
      </c>
      <c r="AY176" s="14" t="s">
        <v>126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4" t="s">
        <v>78</v>
      </c>
      <c r="BK176" s="198">
        <f>ROUND(I176*H176,2)</f>
        <v>0</v>
      </c>
      <c r="BL176" s="14" t="s">
        <v>132</v>
      </c>
      <c r="BM176" s="197" t="s">
        <v>212</v>
      </c>
    </row>
    <row r="177" spans="1:47" s="2" customFormat="1" ht="11.25">
      <c r="A177" s="31"/>
      <c r="B177" s="32"/>
      <c r="C177" s="33"/>
      <c r="D177" s="199" t="s">
        <v>134</v>
      </c>
      <c r="E177" s="33"/>
      <c r="F177" s="200" t="s">
        <v>211</v>
      </c>
      <c r="G177" s="33"/>
      <c r="H177" s="33"/>
      <c r="I177" s="154"/>
      <c r="J177" s="33"/>
      <c r="K177" s="33"/>
      <c r="L177" s="36"/>
      <c r="M177" s="201"/>
      <c r="N177" s="202"/>
      <c r="O177" s="68"/>
      <c r="P177" s="68"/>
      <c r="Q177" s="68"/>
      <c r="R177" s="68"/>
      <c r="S177" s="68"/>
      <c r="T177" s="69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T177" s="14" t="s">
        <v>134</v>
      </c>
      <c r="AU177" s="14" t="s">
        <v>78</v>
      </c>
    </row>
    <row r="178" spans="1:65" s="2" customFormat="1" ht="30" customHeight="1">
      <c r="A178" s="31"/>
      <c r="B178" s="32"/>
      <c r="C178" s="185" t="s">
        <v>7</v>
      </c>
      <c r="D178" s="185" t="s">
        <v>128</v>
      </c>
      <c r="E178" s="186" t="s">
        <v>213</v>
      </c>
      <c r="F178" s="187" t="s">
        <v>214</v>
      </c>
      <c r="G178" s="188" t="s">
        <v>141</v>
      </c>
      <c r="H178" s="189">
        <v>4.4</v>
      </c>
      <c r="I178" s="190"/>
      <c r="J178" s="191">
        <f>ROUND(I178*H178,2)</f>
        <v>0</v>
      </c>
      <c r="K178" s="192"/>
      <c r="L178" s="36"/>
      <c r="M178" s="193" t="s">
        <v>1</v>
      </c>
      <c r="N178" s="194" t="s">
        <v>38</v>
      </c>
      <c r="O178" s="68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7" t="s">
        <v>132</v>
      </c>
      <c r="AT178" s="197" t="s">
        <v>128</v>
      </c>
      <c r="AU178" s="197" t="s">
        <v>78</v>
      </c>
      <c r="AY178" s="14" t="s">
        <v>126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4" t="s">
        <v>78</v>
      </c>
      <c r="BK178" s="198">
        <f>ROUND(I178*H178,2)</f>
        <v>0</v>
      </c>
      <c r="BL178" s="14" t="s">
        <v>132</v>
      </c>
      <c r="BM178" s="197" t="s">
        <v>215</v>
      </c>
    </row>
    <row r="179" spans="1:47" s="2" customFormat="1" ht="19.5">
      <c r="A179" s="31"/>
      <c r="B179" s="32"/>
      <c r="C179" s="33"/>
      <c r="D179" s="199" t="s">
        <v>134</v>
      </c>
      <c r="E179" s="33"/>
      <c r="F179" s="200" t="s">
        <v>214</v>
      </c>
      <c r="G179" s="33"/>
      <c r="H179" s="33"/>
      <c r="I179" s="154"/>
      <c r="J179" s="33"/>
      <c r="K179" s="33"/>
      <c r="L179" s="36"/>
      <c r="M179" s="201"/>
      <c r="N179" s="202"/>
      <c r="O179" s="68"/>
      <c r="P179" s="68"/>
      <c r="Q179" s="68"/>
      <c r="R179" s="68"/>
      <c r="S179" s="68"/>
      <c r="T179" s="69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4" t="s">
        <v>134</v>
      </c>
      <c r="AU179" s="14" t="s">
        <v>78</v>
      </c>
    </row>
    <row r="180" spans="2:63" s="11" customFormat="1" ht="25.9" customHeight="1">
      <c r="B180" s="171"/>
      <c r="C180" s="172"/>
      <c r="D180" s="173" t="s">
        <v>72</v>
      </c>
      <c r="E180" s="174" t="s">
        <v>216</v>
      </c>
      <c r="F180" s="174" t="s">
        <v>217</v>
      </c>
      <c r="G180" s="172"/>
      <c r="H180" s="172"/>
      <c r="I180" s="175"/>
      <c r="J180" s="176">
        <f>BK180</f>
        <v>0</v>
      </c>
      <c r="K180" s="172"/>
      <c r="L180" s="177"/>
      <c r="M180" s="178"/>
      <c r="N180" s="179"/>
      <c r="O180" s="179"/>
      <c r="P180" s="180">
        <f>SUM(P181:P182)</f>
        <v>0</v>
      </c>
      <c r="Q180" s="179"/>
      <c r="R180" s="180">
        <f>SUM(R181:R182)</f>
        <v>0</v>
      </c>
      <c r="S180" s="179"/>
      <c r="T180" s="181">
        <f>SUM(T181:T182)</f>
        <v>0</v>
      </c>
      <c r="AR180" s="182" t="s">
        <v>78</v>
      </c>
      <c r="AT180" s="183" t="s">
        <v>72</v>
      </c>
      <c r="AU180" s="183" t="s">
        <v>73</v>
      </c>
      <c r="AY180" s="182" t="s">
        <v>126</v>
      </c>
      <c r="BK180" s="184">
        <f>SUM(BK181:BK182)</f>
        <v>0</v>
      </c>
    </row>
    <row r="181" spans="1:65" s="2" customFormat="1" ht="22.15" customHeight="1">
      <c r="A181" s="31"/>
      <c r="B181" s="32"/>
      <c r="C181" s="185" t="s">
        <v>218</v>
      </c>
      <c r="D181" s="185" t="s">
        <v>128</v>
      </c>
      <c r="E181" s="186" t="s">
        <v>219</v>
      </c>
      <c r="F181" s="187" t="s">
        <v>220</v>
      </c>
      <c r="G181" s="188" t="s">
        <v>145</v>
      </c>
      <c r="H181" s="189">
        <v>7.055</v>
      </c>
      <c r="I181" s="190"/>
      <c r="J181" s="191">
        <f>ROUND(I181*H181,2)</f>
        <v>0</v>
      </c>
      <c r="K181" s="192"/>
      <c r="L181" s="36"/>
      <c r="M181" s="193" t="s">
        <v>1</v>
      </c>
      <c r="N181" s="194" t="s">
        <v>38</v>
      </c>
      <c r="O181" s="68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7" t="s">
        <v>132</v>
      </c>
      <c r="AT181" s="197" t="s">
        <v>128</v>
      </c>
      <c r="AU181" s="197" t="s">
        <v>78</v>
      </c>
      <c r="AY181" s="14" t="s">
        <v>126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4" t="s">
        <v>78</v>
      </c>
      <c r="BK181" s="198">
        <f>ROUND(I181*H181,2)</f>
        <v>0</v>
      </c>
      <c r="BL181" s="14" t="s">
        <v>132</v>
      </c>
      <c r="BM181" s="197" t="s">
        <v>221</v>
      </c>
    </row>
    <row r="182" spans="1:47" s="2" customFormat="1" ht="11.25">
      <c r="A182" s="31"/>
      <c r="B182" s="32"/>
      <c r="C182" s="33"/>
      <c r="D182" s="199" t="s">
        <v>134</v>
      </c>
      <c r="E182" s="33"/>
      <c r="F182" s="200" t="s">
        <v>220</v>
      </c>
      <c r="G182" s="33"/>
      <c r="H182" s="33"/>
      <c r="I182" s="154"/>
      <c r="J182" s="33"/>
      <c r="K182" s="33"/>
      <c r="L182" s="36"/>
      <c r="M182" s="201"/>
      <c r="N182" s="202"/>
      <c r="O182" s="68"/>
      <c r="P182" s="68"/>
      <c r="Q182" s="68"/>
      <c r="R182" s="68"/>
      <c r="S182" s="68"/>
      <c r="T182" s="69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T182" s="14" t="s">
        <v>134</v>
      </c>
      <c r="AU182" s="14" t="s">
        <v>78</v>
      </c>
    </row>
    <row r="183" spans="2:63" s="11" customFormat="1" ht="25.9" customHeight="1">
      <c r="B183" s="171"/>
      <c r="C183" s="172"/>
      <c r="D183" s="173" t="s">
        <v>72</v>
      </c>
      <c r="E183" s="174" t="s">
        <v>222</v>
      </c>
      <c r="F183" s="174" t="s">
        <v>223</v>
      </c>
      <c r="G183" s="172"/>
      <c r="H183" s="172"/>
      <c r="I183" s="175"/>
      <c r="J183" s="176">
        <f>BK183</f>
        <v>0</v>
      </c>
      <c r="K183" s="172"/>
      <c r="L183" s="177"/>
      <c r="M183" s="178"/>
      <c r="N183" s="179"/>
      <c r="O183" s="179"/>
      <c r="P183" s="180">
        <f>SUM(P184:P185)</f>
        <v>0</v>
      </c>
      <c r="Q183" s="179"/>
      <c r="R183" s="180">
        <f>SUM(R184:R185)</f>
        <v>0</v>
      </c>
      <c r="S183" s="179"/>
      <c r="T183" s="181">
        <f>SUM(T184:T185)</f>
        <v>0</v>
      </c>
      <c r="AR183" s="182" t="s">
        <v>78</v>
      </c>
      <c r="AT183" s="183" t="s">
        <v>72</v>
      </c>
      <c r="AU183" s="183" t="s">
        <v>73</v>
      </c>
      <c r="AY183" s="182" t="s">
        <v>126</v>
      </c>
      <c r="BK183" s="184">
        <f>SUM(BK184:BK185)</f>
        <v>0</v>
      </c>
    </row>
    <row r="184" spans="1:65" s="2" customFormat="1" ht="22.15" customHeight="1">
      <c r="A184" s="31"/>
      <c r="B184" s="32"/>
      <c r="C184" s="185" t="s">
        <v>224</v>
      </c>
      <c r="D184" s="185" t="s">
        <v>128</v>
      </c>
      <c r="E184" s="186" t="s">
        <v>225</v>
      </c>
      <c r="F184" s="187" t="s">
        <v>226</v>
      </c>
      <c r="G184" s="188" t="s">
        <v>141</v>
      </c>
      <c r="H184" s="189">
        <v>4.4</v>
      </c>
      <c r="I184" s="190"/>
      <c r="J184" s="191">
        <f>ROUND(I184*H184,2)</f>
        <v>0</v>
      </c>
      <c r="K184" s="192"/>
      <c r="L184" s="36"/>
      <c r="M184" s="193" t="s">
        <v>1</v>
      </c>
      <c r="N184" s="194" t="s">
        <v>38</v>
      </c>
      <c r="O184" s="68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7" t="s">
        <v>132</v>
      </c>
      <c r="AT184" s="197" t="s">
        <v>128</v>
      </c>
      <c r="AU184" s="197" t="s">
        <v>78</v>
      </c>
      <c r="AY184" s="14" t="s">
        <v>126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4" t="s">
        <v>78</v>
      </c>
      <c r="BK184" s="198">
        <f>ROUND(I184*H184,2)</f>
        <v>0</v>
      </c>
      <c r="BL184" s="14" t="s">
        <v>132</v>
      </c>
      <c r="BM184" s="197" t="s">
        <v>227</v>
      </c>
    </row>
    <row r="185" spans="1:47" s="2" customFormat="1" ht="11.25">
      <c r="A185" s="31"/>
      <c r="B185" s="32"/>
      <c r="C185" s="33"/>
      <c r="D185" s="199" t="s">
        <v>134</v>
      </c>
      <c r="E185" s="33"/>
      <c r="F185" s="200" t="s">
        <v>226</v>
      </c>
      <c r="G185" s="33"/>
      <c r="H185" s="33"/>
      <c r="I185" s="154"/>
      <c r="J185" s="33"/>
      <c r="K185" s="33"/>
      <c r="L185" s="36"/>
      <c r="M185" s="201"/>
      <c r="N185" s="202"/>
      <c r="O185" s="68"/>
      <c r="P185" s="68"/>
      <c r="Q185" s="68"/>
      <c r="R185" s="68"/>
      <c r="S185" s="68"/>
      <c r="T185" s="69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T185" s="14" t="s">
        <v>134</v>
      </c>
      <c r="AU185" s="14" t="s">
        <v>78</v>
      </c>
    </row>
    <row r="186" spans="2:63" s="11" customFormat="1" ht="25.9" customHeight="1">
      <c r="B186" s="171"/>
      <c r="C186" s="172"/>
      <c r="D186" s="173" t="s">
        <v>72</v>
      </c>
      <c r="E186" s="174" t="s">
        <v>228</v>
      </c>
      <c r="F186" s="174" t="s">
        <v>229</v>
      </c>
      <c r="G186" s="172"/>
      <c r="H186" s="172"/>
      <c r="I186" s="175"/>
      <c r="J186" s="176">
        <f>BK186</f>
        <v>0</v>
      </c>
      <c r="K186" s="172"/>
      <c r="L186" s="177"/>
      <c r="M186" s="178"/>
      <c r="N186" s="179"/>
      <c r="O186" s="179"/>
      <c r="P186" s="180">
        <f>SUM(P187:P190)</f>
        <v>0</v>
      </c>
      <c r="Q186" s="179"/>
      <c r="R186" s="180">
        <f>SUM(R187:R190)</f>
        <v>0</v>
      </c>
      <c r="S186" s="179"/>
      <c r="T186" s="181">
        <f>SUM(T187:T190)</f>
        <v>0</v>
      </c>
      <c r="AR186" s="182" t="s">
        <v>78</v>
      </c>
      <c r="AT186" s="183" t="s">
        <v>72</v>
      </c>
      <c r="AU186" s="183" t="s">
        <v>73</v>
      </c>
      <c r="AY186" s="182" t="s">
        <v>126</v>
      </c>
      <c r="BK186" s="184">
        <f>SUM(BK187:BK190)</f>
        <v>0</v>
      </c>
    </row>
    <row r="187" spans="1:65" s="2" customFormat="1" ht="22.15" customHeight="1">
      <c r="A187" s="31"/>
      <c r="B187" s="32"/>
      <c r="C187" s="185" t="s">
        <v>230</v>
      </c>
      <c r="D187" s="185" t="s">
        <v>128</v>
      </c>
      <c r="E187" s="186" t="s">
        <v>231</v>
      </c>
      <c r="F187" s="187" t="s">
        <v>232</v>
      </c>
      <c r="G187" s="188" t="s">
        <v>141</v>
      </c>
      <c r="H187" s="189">
        <v>1.2</v>
      </c>
      <c r="I187" s="190"/>
      <c r="J187" s="191">
        <f>ROUND(I187*H187,2)</f>
        <v>0</v>
      </c>
      <c r="K187" s="192"/>
      <c r="L187" s="36"/>
      <c r="M187" s="193" t="s">
        <v>1</v>
      </c>
      <c r="N187" s="194" t="s">
        <v>38</v>
      </c>
      <c r="O187" s="68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7" t="s">
        <v>132</v>
      </c>
      <c r="AT187" s="197" t="s">
        <v>128</v>
      </c>
      <c r="AU187" s="197" t="s">
        <v>78</v>
      </c>
      <c r="AY187" s="14" t="s">
        <v>126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4" t="s">
        <v>78</v>
      </c>
      <c r="BK187" s="198">
        <f>ROUND(I187*H187,2)</f>
        <v>0</v>
      </c>
      <c r="BL187" s="14" t="s">
        <v>132</v>
      </c>
      <c r="BM187" s="197" t="s">
        <v>233</v>
      </c>
    </row>
    <row r="188" spans="1:47" s="2" customFormat="1" ht="19.5">
      <c r="A188" s="31"/>
      <c r="B188" s="32"/>
      <c r="C188" s="33"/>
      <c r="D188" s="199" t="s">
        <v>134</v>
      </c>
      <c r="E188" s="33"/>
      <c r="F188" s="200" t="s">
        <v>232</v>
      </c>
      <c r="G188" s="33"/>
      <c r="H188" s="33"/>
      <c r="I188" s="154"/>
      <c r="J188" s="33"/>
      <c r="K188" s="33"/>
      <c r="L188" s="36"/>
      <c r="M188" s="201"/>
      <c r="N188" s="202"/>
      <c r="O188" s="68"/>
      <c r="P188" s="68"/>
      <c r="Q188" s="68"/>
      <c r="R188" s="68"/>
      <c r="S188" s="68"/>
      <c r="T188" s="69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4" t="s">
        <v>134</v>
      </c>
      <c r="AU188" s="14" t="s">
        <v>78</v>
      </c>
    </row>
    <row r="189" spans="1:65" s="2" customFormat="1" ht="30" customHeight="1">
      <c r="A189" s="31"/>
      <c r="B189" s="32"/>
      <c r="C189" s="185" t="s">
        <v>234</v>
      </c>
      <c r="D189" s="185" t="s">
        <v>128</v>
      </c>
      <c r="E189" s="186" t="s">
        <v>235</v>
      </c>
      <c r="F189" s="187" t="s">
        <v>236</v>
      </c>
      <c r="G189" s="188" t="s">
        <v>141</v>
      </c>
      <c r="H189" s="189">
        <v>1.2</v>
      </c>
      <c r="I189" s="190"/>
      <c r="J189" s="191">
        <f>ROUND(I189*H189,2)</f>
        <v>0</v>
      </c>
      <c r="K189" s="192"/>
      <c r="L189" s="36"/>
      <c r="M189" s="193" t="s">
        <v>1</v>
      </c>
      <c r="N189" s="194" t="s">
        <v>38</v>
      </c>
      <c r="O189" s="68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7" t="s">
        <v>132</v>
      </c>
      <c r="AT189" s="197" t="s">
        <v>128</v>
      </c>
      <c r="AU189" s="197" t="s">
        <v>78</v>
      </c>
      <c r="AY189" s="14" t="s">
        <v>126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4" t="s">
        <v>78</v>
      </c>
      <c r="BK189" s="198">
        <f>ROUND(I189*H189,2)</f>
        <v>0</v>
      </c>
      <c r="BL189" s="14" t="s">
        <v>132</v>
      </c>
      <c r="BM189" s="197" t="s">
        <v>237</v>
      </c>
    </row>
    <row r="190" spans="1:47" s="2" customFormat="1" ht="19.5">
      <c r="A190" s="31"/>
      <c r="B190" s="32"/>
      <c r="C190" s="33"/>
      <c r="D190" s="199" t="s">
        <v>134</v>
      </c>
      <c r="E190" s="33"/>
      <c r="F190" s="200" t="s">
        <v>236</v>
      </c>
      <c r="G190" s="33"/>
      <c r="H190" s="33"/>
      <c r="I190" s="154"/>
      <c r="J190" s="33"/>
      <c r="K190" s="33"/>
      <c r="L190" s="36"/>
      <c r="M190" s="201"/>
      <c r="N190" s="202"/>
      <c r="O190" s="68"/>
      <c r="P190" s="68"/>
      <c r="Q190" s="68"/>
      <c r="R190" s="68"/>
      <c r="S190" s="68"/>
      <c r="T190" s="69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T190" s="14" t="s">
        <v>134</v>
      </c>
      <c r="AU190" s="14" t="s">
        <v>78</v>
      </c>
    </row>
    <row r="191" spans="2:63" s="11" customFormat="1" ht="25.9" customHeight="1">
      <c r="B191" s="171"/>
      <c r="C191" s="172"/>
      <c r="D191" s="173" t="s">
        <v>72</v>
      </c>
      <c r="E191" s="174" t="s">
        <v>238</v>
      </c>
      <c r="F191" s="174" t="s">
        <v>239</v>
      </c>
      <c r="G191" s="172"/>
      <c r="H191" s="172"/>
      <c r="I191" s="175"/>
      <c r="J191" s="176">
        <f>BK191</f>
        <v>0</v>
      </c>
      <c r="K191" s="172"/>
      <c r="L191" s="177"/>
      <c r="M191" s="178"/>
      <c r="N191" s="179"/>
      <c r="O191" s="179"/>
      <c r="P191" s="180">
        <f>SUM(P192:P195)</f>
        <v>0</v>
      </c>
      <c r="Q191" s="179"/>
      <c r="R191" s="180">
        <f>SUM(R192:R195)</f>
        <v>0</v>
      </c>
      <c r="S191" s="179"/>
      <c r="T191" s="181">
        <f>SUM(T192:T195)</f>
        <v>0</v>
      </c>
      <c r="AR191" s="182" t="s">
        <v>78</v>
      </c>
      <c r="AT191" s="183" t="s">
        <v>72</v>
      </c>
      <c r="AU191" s="183" t="s">
        <v>73</v>
      </c>
      <c r="AY191" s="182" t="s">
        <v>126</v>
      </c>
      <c r="BK191" s="184">
        <f>SUM(BK192:BK195)</f>
        <v>0</v>
      </c>
    </row>
    <row r="192" spans="1:65" s="2" customFormat="1" ht="22.15" customHeight="1">
      <c r="A192" s="31"/>
      <c r="B192" s="32"/>
      <c r="C192" s="185" t="s">
        <v>240</v>
      </c>
      <c r="D192" s="185" t="s">
        <v>128</v>
      </c>
      <c r="E192" s="186" t="s">
        <v>241</v>
      </c>
      <c r="F192" s="187" t="s">
        <v>242</v>
      </c>
      <c r="G192" s="188" t="s">
        <v>141</v>
      </c>
      <c r="H192" s="189">
        <v>4</v>
      </c>
      <c r="I192" s="190"/>
      <c r="J192" s="191">
        <f>ROUND(I192*H192,2)</f>
        <v>0</v>
      </c>
      <c r="K192" s="192"/>
      <c r="L192" s="36"/>
      <c r="M192" s="193" t="s">
        <v>1</v>
      </c>
      <c r="N192" s="194" t="s">
        <v>38</v>
      </c>
      <c r="O192" s="68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7" t="s">
        <v>132</v>
      </c>
      <c r="AT192" s="197" t="s">
        <v>128</v>
      </c>
      <c r="AU192" s="197" t="s">
        <v>78</v>
      </c>
      <c r="AY192" s="14" t="s">
        <v>126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14" t="s">
        <v>78</v>
      </c>
      <c r="BK192" s="198">
        <f>ROUND(I192*H192,2)</f>
        <v>0</v>
      </c>
      <c r="BL192" s="14" t="s">
        <v>132</v>
      </c>
      <c r="BM192" s="197" t="s">
        <v>243</v>
      </c>
    </row>
    <row r="193" spans="1:47" s="2" customFormat="1" ht="19.5">
      <c r="A193" s="31"/>
      <c r="B193" s="32"/>
      <c r="C193" s="33"/>
      <c r="D193" s="199" t="s">
        <v>134</v>
      </c>
      <c r="E193" s="33"/>
      <c r="F193" s="200" t="s">
        <v>242</v>
      </c>
      <c r="G193" s="33"/>
      <c r="H193" s="33"/>
      <c r="I193" s="154"/>
      <c r="J193" s="33"/>
      <c r="K193" s="33"/>
      <c r="L193" s="36"/>
      <c r="M193" s="201"/>
      <c r="N193" s="202"/>
      <c r="O193" s="68"/>
      <c r="P193" s="68"/>
      <c r="Q193" s="68"/>
      <c r="R193" s="68"/>
      <c r="S193" s="68"/>
      <c r="T193" s="69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4" t="s">
        <v>134</v>
      </c>
      <c r="AU193" s="14" t="s">
        <v>78</v>
      </c>
    </row>
    <row r="194" spans="1:65" s="2" customFormat="1" ht="19.9" customHeight="1">
      <c r="A194" s="31"/>
      <c r="B194" s="32"/>
      <c r="C194" s="203" t="s">
        <v>244</v>
      </c>
      <c r="D194" s="203" t="s">
        <v>180</v>
      </c>
      <c r="E194" s="204" t="s">
        <v>245</v>
      </c>
      <c r="F194" s="205" t="s">
        <v>246</v>
      </c>
      <c r="G194" s="206" t="s">
        <v>141</v>
      </c>
      <c r="H194" s="207">
        <v>4.12</v>
      </c>
      <c r="I194" s="208"/>
      <c r="J194" s="209">
        <f>ROUND(I194*H194,2)</f>
        <v>0</v>
      </c>
      <c r="K194" s="210"/>
      <c r="L194" s="211"/>
      <c r="M194" s="212" t="s">
        <v>1</v>
      </c>
      <c r="N194" s="213" t="s">
        <v>38</v>
      </c>
      <c r="O194" s="68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7" t="s">
        <v>183</v>
      </c>
      <c r="AT194" s="197" t="s">
        <v>180</v>
      </c>
      <c r="AU194" s="197" t="s">
        <v>78</v>
      </c>
      <c r="AY194" s="14" t="s">
        <v>126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14" t="s">
        <v>78</v>
      </c>
      <c r="BK194" s="198">
        <f>ROUND(I194*H194,2)</f>
        <v>0</v>
      </c>
      <c r="BL194" s="14" t="s">
        <v>132</v>
      </c>
      <c r="BM194" s="197" t="s">
        <v>247</v>
      </c>
    </row>
    <row r="195" spans="1:47" s="2" customFormat="1" ht="11.25">
      <c r="A195" s="31"/>
      <c r="B195" s="32"/>
      <c r="C195" s="33"/>
      <c r="D195" s="199" t="s">
        <v>134</v>
      </c>
      <c r="E195" s="33"/>
      <c r="F195" s="200" t="s">
        <v>246</v>
      </c>
      <c r="G195" s="33"/>
      <c r="H195" s="33"/>
      <c r="I195" s="154"/>
      <c r="J195" s="33"/>
      <c r="K195" s="33"/>
      <c r="L195" s="36"/>
      <c r="M195" s="201"/>
      <c r="N195" s="202"/>
      <c r="O195" s="68"/>
      <c r="P195" s="68"/>
      <c r="Q195" s="68"/>
      <c r="R195" s="68"/>
      <c r="S195" s="68"/>
      <c r="T195" s="69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T195" s="14" t="s">
        <v>134</v>
      </c>
      <c r="AU195" s="14" t="s">
        <v>78</v>
      </c>
    </row>
    <row r="196" spans="2:63" s="11" customFormat="1" ht="25.9" customHeight="1">
      <c r="B196" s="171"/>
      <c r="C196" s="172"/>
      <c r="D196" s="173" t="s">
        <v>72</v>
      </c>
      <c r="E196" s="174" t="s">
        <v>248</v>
      </c>
      <c r="F196" s="174" t="s">
        <v>249</v>
      </c>
      <c r="G196" s="172"/>
      <c r="H196" s="172"/>
      <c r="I196" s="175"/>
      <c r="J196" s="176">
        <f>BK196</f>
        <v>0</v>
      </c>
      <c r="K196" s="172"/>
      <c r="L196" s="177"/>
      <c r="M196" s="178"/>
      <c r="N196" s="179"/>
      <c r="O196" s="179"/>
      <c r="P196" s="180">
        <f>SUM(P197:P201)</f>
        <v>0</v>
      </c>
      <c r="Q196" s="179"/>
      <c r="R196" s="180">
        <f>SUM(R197:R201)</f>
        <v>0</v>
      </c>
      <c r="S196" s="179"/>
      <c r="T196" s="181">
        <f>SUM(T197:T201)</f>
        <v>0</v>
      </c>
      <c r="AR196" s="182" t="s">
        <v>78</v>
      </c>
      <c r="AT196" s="183" t="s">
        <v>72</v>
      </c>
      <c r="AU196" s="183" t="s">
        <v>73</v>
      </c>
      <c r="AY196" s="182" t="s">
        <v>126</v>
      </c>
      <c r="BK196" s="184">
        <f>SUM(BK197:BK201)</f>
        <v>0</v>
      </c>
    </row>
    <row r="197" spans="1:65" s="2" customFormat="1" ht="30" customHeight="1">
      <c r="A197" s="31"/>
      <c r="B197" s="32"/>
      <c r="C197" s="185" t="s">
        <v>250</v>
      </c>
      <c r="D197" s="185" t="s">
        <v>128</v>
      </c>
      <c r="E197" s="186" t="s">
        <v>251</v>
      </c>
      <c r="F197" s="187" t="s">
        <v>252</v>
      </c>
      <c r="G197" s="188" t="s">
        <v>131</v>
      </c>
      <c r="H197" s="189">
        <v>83</v>
      </c>
      <c r="I197" s="190"/>
      <c r="J197" s="191">
        <f>ROUND(I197*H197,2)</f>
        <v>0</v>
      </c>
      <c r="K197" s="192"/>
      <c r="L197" s="36"/>
      <c r="M197" s="193" t="s">
        <v>1</v>
      </c>
      <c r="N197" s="194" t="s">
        <v>38</v>
      </c>
      <c r="O197" s="68"/>
      <c r="P197" s="195">
        <f>O197*H197</f>
        <v>0</v>
      </c>
      <c r="Q197" s="195">
        <v>0</v>
      </c>
      <c r="R197" s="195">
        <f>Q197*H197</f>
        <v>0</v>
      </c>
      <c r="S197" s="195">
        <v>0</v>
      </c>
      <c r="T197" s="196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7" t="s">
        <v>132</v>
      </c>
      <c r="AT197" s="197" t="s">
        <v>128</v>
      </c>
      <c r="AU197" s="197" t="s">
        <v>78</v>
      </c>
      <c r="AY197" s="14" t="s">
        <v>126</v>
      </c>
      <c r="BE197" s="198">
        <f>IF(N197="základní",J197,0)</f>
        <v>0</v>
      </c>
      <c r="BF197" s="198">
        <f>IF(N197="snížená",J197,0)</f>
        <v>0</v>
      </c>
      <c r="BG197" s="198">
        <f>IF(N197="zákl. přenesená",J197,0)</f>
        <v>0</v>
      </c>
      <c r="BH197" s="198">
        <f>IF(N197="sníž. přenesená",J197,0)</f>
        <v>0</v>
      </c>
      <c r="BI197" s="198">
        <f>IF(N197="nulová",J197,0)</f>
        <v>0</v>
      </c>
      <c r="BJ197" s="14" t="s">
        <v>78</v>
      </c>
      <c r="BK197" s="198">
        <f>ROUND(I197*H197,2)</f>
        <v>0</v>
      </c>
      <c r="BL197" s="14" t="s">
        <v>132</v>
      </c>
      <c r="BM197" s="197" t="s">
        <v>253</v>
      </c>
    </row>
    <row r="198" spans="1:47" s="2" customFormat="1" ht="19.5">
      <c r="A198" s="31"/>
      <c r="B198" s="32"/>
      <c r="C198" s="33"/>
      <c r="D198" s="199" t="s">
        <v>134</v>
      </c>
      <c r="E198" s="33"/>
      <c r="F198" s="200" t="s">
        <v>252</v>
      </c>
      <c r="G198" s="33"/>
      <c r="H198" s="33"/>
      <c r="I198" s="154"/>
      <c r="J198" s="33"/>
      <c r="K198" s="33"/>
      <c r="L198" s="36"/>
      <c r="M198" s="201"/>
      <c r="N198" s="202"/>
      <c r="O198" s="68"/>
      <c r="P198" s="68"/>
      <c r="Q198" s="68"/>
      <c r="R198" s="68"/>
      <c r="S198" s="68"/>
      <c r="T198" s="69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T198" s="14" t="s">
        <v>134</v>
      </c>
      <c r="AU198" s="14" t="s">
        <v>78</v>
      </c>
    </row>
    <row r="199" spans="1:65" s="2" customFormat="1" ht="14.45" customHeight="1">
      <c r="A199" s="31"/>
      <c r="B199" s="32"/>
      <c r="C199" s="203" t="s">
        <v>254</v>
      </c>
      <c r="D199" s="203" t="s">
        <v>180</v>
      </c>
      <c r="E199" s="204" t="s">
        <v>255</v>
      </c>
      <c r="F199" s="205" t="s">
        <v>256</v>
      </c>
      <c r="G199" s="206" t="s">
        <v>131</v>
      </c>
      <c r="H199" s="207">
        <v>85.49</v>
      </c>
      <c r="I199" s="208"/>
      <c r="J199" s="209">
        <f>ROUND(I199*H199,2)</f>
        <v>0</v>
      </c>
      <c r="K199" s="210"/>
      <c r="L199" s="211"/>
      <c r="M199" s="212" t="s">
        <v>1</v>
      </c>
      <c r="N199" s="213" t="s">
        <v>38</v>
      </c>
      <c r="O199" s="68"/>
      <c r="P199" s="195">
        <f>O199*H199</f>
        <v>0</v>
      </c>
      <c r="Q199" s="195">
        <v>0</v>
      </c>
      <c r="R199" s="195">
        <f>Q199*H199</f>
        <v>0</v>
      </c>
      <c r="S199" s="195">
        <v>0</v>
      </c>
      <c r="T199" s="196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7" t="s">
        <v>183</v>
      </c>
      <c r="AT199" s="197" t="s">
        <v>180</v>
      </c>
      <c r="AU199" s="197" t="s">
        <v>78</v>
      </c>
      <c r="AY199" s="14" t="s">
        <v>126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14" t="s">
        <v>78</v>
      </c>
      <c r="BK199" s="198">
        <f>ROUND(I199*H199,2)</f>
        <v>0</v>
      </c>
      <c r="BL199" s="14" t="s">
        <v>132</v>
      </c>
      <c r="BM199" s="197" t="s">
        <v>257</v>
      </c>
    </row>
    <row r="200" spans="1:47" s="2" customFormat="1" ht="11.25">
      <c r="A200" s="31"/>
      <c r="B200" s="32"/>
      <c r="C200" s="33"/>
      <c r="D200" s="199" t="s">
        <v>134</v>
      </c>
      <c r="E200" s="33"/>
      <c r="F200" s="200" t="s">
        <v>256</v>
      </c>
      <c r="G200" s="33"/>
      <c r="H200" s="33"/>
      <c r="I200" s="154"/>
      <c r="J200" s="33"/>
      <c r="K200" s="33"/>
      <c r="L200" s="36"/>
      <c r="M200" s="201"/>
      <c r="N200" s="202"/>
      <c r="O200" s="68"/>
      <c r="P200" s="68"/>
      <c r="Q200" s="68"/>
      <c r="R200" s="68"/>
      <c r="S200" s="68"/>
      <c r="T200" s="69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T200" s="14" t="s">
        <v>134</v>
      </c>
      <c r="AU200" s="14" t="s">
        <v>78</v>
      </c>
    </row>
    <row r="201" spans="2:51" s="12" customFormat="1" ht="11.25">
      <c r="B201" s="214"/>
      <c r="C201" s="215"/>
      <c r="D201" s="199" t="s">
        <v>258</v>
      </c>
      <c r="E201" s="215"/>
      <c r="F201" s="216" t="s">
        <v>259</v>
      </c>
      <c r="G201" s="215"/>
      <c r="H201" s="217">
        <v>85.49</v>
      </c>
      <c r="I201" s="218"/>
      <c r="J201" s="215"/>
      <c r="K201" s="215"/>
      <c r="L201" s="219"/>
      <c r="M201" s="220"/>
      <c r="N201" s="221"/>
      <c r="O201" s="221"/>
      <c r="P201" s="221"/>
      <c r="Q201" s="221"/>
      <c r="R201" s="221"/>
      <c r="S201" s="221"/>
      <c r="T201" s="222"/>
      <c r="AT201" s="223" t="s">
        <v>258</v>
      </c>
      <c r="AU201" s="223" t="s">
        <v>78</v>
      </c>
      <c r="AV201" s="12" t="s">
        <v>80</v>
      </c>
      <c r="AW201" s="12" t="s">
        <v>4</v>
      </c>
      <c r="AX201" s="12" t="s">
        <v>78</v>
      </c>
      <c r="AY201" s="223" t="s">
        <v>126</v>
      </c>
    </row>
    <row r="202" spans="2:63" s="11" customFormat="1" ht="25.9" customHeight="1">
      <c r="B202" s="171"/>
      <c r="C202" s="172"/>
      <c r="D202" s="173" t="s">
        <v>72</v>
      </c>
      <c r="E202" s="174" t="s">
        <v>260</v>
      </c>
      <c r="F202" s="174" t="s">
        <v>261</v>
      </c>
      <c r="G202" s="172"/>
      <c r="H202" s="172"/>
      <c r="I202" s="175"/>
      <c r="J202" s="176">
        <f>BK202</f>
        <v>0</v>
      </c>
      <c r="K202" s="172"/>
      <c r="L202" s="177"/>
      <c r="M202" s="178"/>
      <c r="N202" s="179"/>
      <c r="O202" s="179"/>
      <c r="P202" s="180">
        <f>SUM(P203:P216)</f>
        <v>0</v>
      </c>
      <c r="Q202" s="179"/>
      <c r="R202" s="180">
        <f>SUM(R203:R216)</f>
        <v>0</v>
      </c>
      <c r="S202" s="179"/>
      <c r="T202" s="181">
        <f>SUM(T203:T216)</f>
        <v>0</v>
      </c>
      <c r="AR202" s="182" t="s">
        <v>78</v>
      </c>
      <c r="AT202" s="183" t="s">
        <v>72</v>
      </c>
      <c r="AU202" s="183" t="s">
        <v>73</v>
      </c>
      <c r="AY202" s="182" t="s">
        <v>126</v>
      </c>
      <c r="BK202" s="184">
        <f>SUM(BK203:BK216)</f>
        <v>0</v>
      </c>
    </row>
    <row r="203" spans="1:65" s="2" customFormat="1" ht="14.45" customHeight="1">
      <c r="A203" s="31"/>
      <c r="B203" s="32"/>
      <c r="C203" s="185" t="s">
        <v>262</v>
      </c>
      <c r="D203" s="185" t="s">
        <v>128</v>
      </c>
      <c r="E203" s="186" t="s">
        <v>263</v>
      </c>
      <c r="F203" s="187" t="s">
        <v>264</v>
      </c>
      <c r="G203" s="188" t="s">
        <v>131</v>
      </c>
      <c r="H203" s="189">
        <v>83</v>
      </c>
      <c r="I203" s="190"/>
      <c r="J203" s="191">
        <f>ROUND(I203*H203,2)</f>
        <v>0</v>
      </c>
      <c r="K203" s="192"/>
      <c r="L203" s="36"/>
      <c r="M203" s="193" t="s">
        <v>1</v>
      </c>
      <c r="N203" s="194" t="s">
        <v>38</v>
      </c>
      <c r="O203" s="68"/>
      <c r="P203" s="195">
        <f>O203*H203</f>
        <v>0</v>
      </c>
      <c r="Q203" s="195">
        <v>0</v>
      </c>
      <c r="R203" s="195">
        <f>Q203*H203</f>
        <v>0</v>
      </c>
      <c r="S203" s="195">
        <v>0</v>
      </c>
      <c r="T203" s="196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7" t="s">
        <v>132</v>
      </c>
      <c r="AT203" s="197" t="s">
        <v>128</v>
      </c>
      <c r="AU203" s="197" t="s">
        <v>78</v>
      </c>
      <c r="AY203" s="14" t="s">
        <v>126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14" t="s">
        <v>78</v>
      </c>
      <c r="BK203" s="198">
        <f>ROUND(I203*H203,2)</f>
        <v>0</v>
      </c>
      <c r="BL203" s="14" t="s">
        <v>132</v>
      </c>
      <c r="BM203" s="197" t="s">
        <v>265</v>
      </c>
    </row>
    <row r="204" spans="1:47" s="2" customFormat="1" ht="11.25">
      <c r="A204" s="31"/>
      <c r="B204" s="32"/>
      <c r="C204" s="33"/>
      <c r="D204" s="199" t="s">
        <v>134</v>
      </c>
      <c r="E204" s="33"/>
      <c r="F204" s="200" t="s">
        <v>264</v>
      </c>
      <c r="G204" s="33"/>
      <c r="H204" s="33"/>
      <c r="I204" s="154"/>
      <c r="J204" s="33"/>
      <c r="K204" s="33"/>
      <c r="L204" s="36"/>
      <c r="M204" s="201"/>
      <c r="N204" s="202"/>
      <c r="O204" s="68"/>
      <c r="P204" s="68"/>
      <c r="Q204" s="68"/>
      <c r="R204" s="68"/>
      <c r="S204" s="68"/>
      <c r="T204" s="69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4" t="s">
        <v>134</v>
      </c>
      <c r="AU204" s="14" t="s">
        <v>78</v>
      </c>
    </row>
    <row r="205" spans="1:65" s="2" customFormat="1" ht="14.45" customHeight="1">
      <c r="A205" s="31"/>
      <c r="B205" s="32"/>
      <c r="C205" s="185" t="s">
        <v>266</v>
      </c>
      <c r="D205" s="185" t="s">
        <v>128</v>
      </c>
      <c r="E205" s="186" t="s">
        <v>267</v>
      </c>
      <c r="F205" s="187" t="s">
        <v>268</v>
      </c>
      <c r="G205" s="188" t="s">
        <v>131</v>
      </c>
      <c r="H205" s="189">
        <v>83</v>
      </c>
      <c r="I205" s="190"/>
      <c r="J205" s="191">
        <f>ROUND(I205*H205,2)</f>
        <v>0</v>
      </c>
      <c r="K205" s="192"/>
      <c r="L205" s="36"/>
      <c r="M205" s="193" t="s">
        <v>1</v>
      </c>
      <c r="N205" s="194" t="s">
        <v>38</v>
      </c>
      <c r="O205" s="68"/>
      <c r="P205" s="195">
        <f>O205*H205</f>
        <v>0</v>
      </c>
      <c r="Q205" s="195">
        <v>0</v>
      </c>
      <c r="R205" s="195">
        <f>Q205*H205</f>
        <v>0</v>
      </c>
      <c r="S205" s="195">
        <v>0</v>
      </c>
      <c r="T205" s="196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7" t="s">
        <v>132</v>
      </c>
      <c r="AT205" s="197" t="s">
        <v>128</v>
      </c>
      <c r="AU205" s="197" t="s">
        <v>78</v>
      </c>
      <c r="AY205" s="14" t="s">
        <v>126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14" t="s">
        <v>78</v>
      </c>
      <c r="BK205" s="198">
        <f>ROUND(I205*H205,2)</f>
        <v>0</v>
      </c>
      <c r="BL205" s="14" t="s">
        <v>132</v>
      </c>
      <c r="BM205" s="197" t="s">
        <v>269</v>
      </c>
    </row>
    <row r="206" spans="1:47" s="2" customFormat="1" ht="11.25">
      <c r="A206" s="31"/>
      <c r="B206" s="32"/>
      <c r="C206" s="33"/>
      <c r="D206" s="199" t="s">
        <v>134</v>
      </c>
      <c r="E206" s="33"/>
      <c r="F206" s="200" t="s">
        <v>268</v>
      </c>
      <c r="G206" s="33"/>
      <c r="H206" s="33"/>
      <c r="I206" s="154"/>
      <c r="J206" s="33"/>
      <c r="K206" s="33"/>
      <c r="L206" s="36"/>
      <c r="M206" s="201"/>
      <c r="N206" s="202"/>
      <c r="O206" s="68"/>
      <c r="P206" s="68"/>
      <c r="Q206" s="68"/>
      <c r="R206" s="68"/>
      <c r="S206" s="68"/>
      <c r="T206" s="69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4" t="s">
        <v>134</v>
      </c>
      <c r="AU206" s="14" t="s">
        <v>78</v>
      </c>
    </row>
    <row r="207" spans="1:65" s="2" customFormat="1" ht="22.15" customHeight="1">
      <c r="A207" s="31"/>
      <c r="B207" s="32"/>
      <c r="C207" s="185" t="s">
        <v>270</v>
      </c>
      <c r="D207" s="185" t="s">
        <v>128</v>
      </c>
      <c r="E207" s="186" t="s">
        <v>271</v>
      </c>
      <c r="F207" s="187" t="s">
        <v>272</v>
      </c>
      <c r="G207" s="188" t="s">
        <v>273</v>
      </c>
      <c r="H207" s="189">
        <v>2</v>
      </c>
      <c r="I207" s="190"/>
      <c r="J207" s="191">
        <f>ROUND(I207*H207,2)</f>
        <v>0</v>
      </c>
      <c r="K207" s="192"/>
      <c r="L207" s="36"/>
      <c r="M207" s="193" t="s">
        <v>1</v>
      </c>
      <c r="N207" s="194" t="s">
        <v>38</v>
      </c>
      <c r="O207" s="68"/>
      <c r="P207" s="195">
        <f>O207*H207</f>
        <v>0</v>
      </c>
      <c r="Q207" s="195">
        <v>0</v>
      </c>
      <c r="R207" s="195">
        <f>Q207*H207</f>
        <v>0</v>
      </c>
      <c r="S207" s="195">
        <v>0</v>
      </c>
      <c r="T207" s="196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7" t="s">
        <v>132</v>
      </c>
      <c r="AT207" s="197" t="s">
        <v>128</v>
      </c>
      <c r="AU207" s="197" t="s">
        <v>78</v>
      </c>
      <c r="AY207" s="14" t="s">
        <v>126</v>
      </c>
      <c r="BE207" s="198">
        <f>IF(N207="základní",J207,0)</f>
        <v>0</v>
      </c>
      <c r="BF207" s="198">
        <f>IF(N207="snížená",J207,0)</f>
        <v>0</v>
      </c>
      <c r="BG207" s="198">
        <f>IF(N207="zákl. přenesená",J207,0)</f>
        <v>0</v>
      </c>
      <c r="BH207" s="198">
        <f>IF(N207="sníž. přenesená",J207,0)</f>
        <v>0</v>
      </c>
      <c r="BI207" s="198">
        <f>IF(N207="nulová",J207,0)</f>
        <v>0</v>
      </c>
      <c r="BJ207" s="14" t="s">
        <v>78</v>
      </c>
      <c r="BK207" s="198">
        <f>ROUND(I207*H207,2)</f>
        <v>0</v>
      </c>
      <c r="BL207" s="14" t="s">
        <v>132</v>
      </c>
      <c r="BM207" s="197" t="s">
        <v>274</v>
      </c>
    </row>
    <row r="208" spans="1:47" s="2" customFormat="1" ht="11.25">
      <c r="A208" s="31"/>
      <c r="B208" s="32"/>
      <c r="C208" s="33"/>
      <c r="D208" s="199" t="s">
        <v>134</v>
      </c>
      <c r="E208" s="33"/>
      <c r="F208" s="200" t="s">
        <v>272</v>
      </c>
      <c r="G208" s="33"/>
      <c r="H208" s="33"/>
      <c r="I208" s="154"/>
      <c r="J208" s="33"/>
      <c r="K208" s="33"/>
      <c r="L208" s="36"/>
      <c r="M208" s="201"/>
      <c r="N208" s="202"/>
      <c r="O208" s="68"/>
      <c r="P208" s="68"/>
      <c r="Q208" s="68"/>
      <c r="R208" s="68"/>
      <c r="S208" s="68"/>
      <c r="T208" s="69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T208" s="14" t="s">
        <v>134</v>
      </c>
      <c r="AU208" s="14" t="s">
        <v>78</v>
      </c>
    </row>
    <row r="209" spans="1:65" s="2" customFormat="1" ht="30" customHeight="1">
      <c r="A209" s="31"/>
      <c r="B209" s="32"/>
      <c r="C209" s="185" t="s">
        <v>275</v>
      </c>
      <c r="D209" s="185" t="s">
        <v>128</v>
      </c>
      <c r="E209" s="186" t="s">
        <v>276</v>
      </c>
      <c r="F209" s="187" t="s">
        <v>277</v>
      </c>
      <c r="G209" s="188" t="s">
        <v>273</v>
      </c>
      <c r="H209" s="189">
        <v>3</v>
      </c>
      <c r="I209" s="190"/>
      <c r="J209" s="191">
        <f>ROUND(I209*H209,2)</f>
        <v>0</v>
      </c>
      <c r="K209" s="192"/>
      <c r="L209" s="36"/>
      <c r="M209" s="193" t="s">
        <v>1</v>
      </c>
      <c r="N209" s="194" t="s">
        <v>38</v>
      </c>
      <c r="O209" s="68"/>
      <c r="P209" s="195">
        <f>O209*H209</f>
        <v>0</v>
      </c>
      <c r="Q209" s="195">
        <v>0</v>
      </c>
      <c r="R209" s="195">
        <f>Q209*H209</f>
        <v>0</v>
      </c>
      <c r="S209" s="195">
        <v>0</v>
      </c>
      <c r="T209" s="196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7" t="s">
        <v>132</v>
      </c>
      <c r="AT209" s="197" t="s">
        <v>128</v>
      </c>
      <c r="AU209" s="197" t="s">
        <v>78</v>
      </c>
      <c r="AY209" s="14" t="s">
        <v>126</v>
      </c>
      <c r="BE209" s="198">
        <f>IF(N209="základní",J209,0)</f>
        <v>0</v>
      </c>
      <c r="BF209" s="198">
        <f>IF(N209="snížená",J209,0)</f>
        <v>0</v>
      </c>
      <c r="BG209" s="198">
        <f>IF(N209="zákl. přenesená",J209,0)</f>
        <v>0</v>
      </c>
      <c r="BH209" s="198">
        <f>IF(N209="sníž. přenesená",J209,0)</f>
        <v>0</v>
      </c>
      <c r="BI209" s="198">
        <f>IF(N209="nulová",J209,0)</f>
        <v>0</v>
      </c>
      <c r="BJ209" s="14" t="s">
        <v>78</v>
      </c>
      <c r="BK209" s="198">
        <f>ROUND(I209*H209,2)</f>
        <v>0</v>
      </c>
      <c r="BL209" s="14" t="s">
        <v>132</v>
      </c>
      <c r="BM209" s="197" t="s">
        <v>278</v>
      </c>
    </row>
    <row r="210" spans="1:47" s="2" customFormat="1" ht="19.5">
      <c r="A210" s="31"/>
      <c r="B210" s="32"/>
      <c r="C210" s="33"/>
      <c r="D210" s="199" t="s">
        <v>134</v>
      </c>
      <c r="E210" s="33"/>
      <c r="F210" s="200" t="s">
        <v>277</v>
      </c>
      <c r="G210" s="33"/>
      <c r="H210" s="33"/>
      <c r="I210" s="154"/>
      <c r="J210" s="33"/>
      <c r="K210" s="33"/>
      <c r="L210" s="36"/>
      <c r="M210" s="201"/>
      <c r="N210" s="202"/>
      <c r="O210" s="68"/>
      <c r="P210" s="68"/>
      <c r="Q210" s="68"/>
      <c r="R210" s="68"/>
      <c r="S210" s="68"/>
      <c r="T210" s="69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T210" s="14" t="s">
        <v>134</v>
      </c>
      <c r="AU210" s="14" t="s">
        <v>78</v>
      </c>
    </row>
    <row r="211" spans="1:65" s="2" customFormat="1" ht="22.15" customHeight="1">
      <c r="A211" s="31"/>
      <c r="B211" s="32"/>
      <c r="C211" s="185" t="s">
        <v>279</v>
      </c>
      <c r="D211" s="185" t="s">
        <v>128</v>
      </c>
      <c r="E211" s="186" t="s">
        <v>280</v>
      </c>
      <c r="F211" s="187" t="s">
        <v>281</v>
      </c>
      <c r="G211" s="188" t="s">
        <v>273</v>
      </c>
      <c r="H211" s="189">
        <v>3</v>
      </c>
      <c r="I211" s="190"/>
      <c r="J211" s="191">
        <f>ROUND(I211*H211,2)</f>
        <v>0</v>
      </c>
      <c r="K211" s="192"/>
      <c r="L211" s="36"/>
      <c r="M211" s="193" t="s">
        <v>1</v>
      </c>
      <c r="N211" s="194" t="s">
        <v>38</v>
      </c>
      <c r="O211" s="68"/>
      <c r="P211" s="195">
        <f>O211*H211</f>
        <v>0</v>
      </c>
      <c r="Q211" s="195">
        <v>0</v>
      </c>
      <c r="R211" s="195">
        <f>Q211*H211</f>
        <v>0</v>
      </c>
      <c r="S211" s="195">
        <v>0</v>
      </c>
      <c r="T211" s="196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7" t="s">
        <v>132</v>
      </c>
      <c r="AT211" s="197" t="s">
        <v>128</v>
      </c>
      <c r="AU211" s="197" t="s">
        <v>78</v>
      </c>
      <c r="AY211" s="14" t="s">
        <v>126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14" t="s">
        <v>78</v>
      </c>
      <c r="BK211" s="198">
        <f>ROUND(I211*H211,2)</f>
        <v>0</v>
      </c>
      <c r="BL211" s="14" t="s">
        <v>132</v>
      </c>
      <c r="BM211" s="197" t="s">
        <v>282</v>
      </c>
    </row>
    <row r="212" spans="1:47" s="2" customFormat="1" ht="19.5">
      <c r="A212" s="31"/>
      <c r="B212" s="32"/>
      <c r="C212" s="33"/>
      <c r="D212" s="199" t="s">
        <v>134</v>
      </c>
      <c r="E212" s="33"/>
      <c r="F212" s="200" t="s">
        <v>281</v>
      </c>
      <c r="G212" s="33"/>
      <c r="H212" s="33"/>
      <c r="I212" s="154"/>
      <c r="J212" s="33"/>
      <c r="K212" s="33"/>
      <c r="L212" s="36"/>
      <c r="M212" s="201"/>
      <c r="N212" s="202"/>
      <c r="O212" s="68"/>
      <c r="P212" s="68"/>
      <c r="Q212" s="68"/>
      <c r="R212" s="68"/>
      <c r="S212" s="68"/>
      <c r="T212" s="69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T212" s="14" t="s">
        <v>134</v>
      </c>
      <c r="AU212" s="14" t="s">
        <v>78</v>
      </c>
    </row>
    <row r="213" spans="1:65" s="2" customFormat="1" ht="30" customHeight="1">
      <c r="A213" s="31"/>
      <c r="B213" s="32"/>
      <c r="C213" s="185" t="s">
        <v>283</v>
      </c>
      <c r="D213" s="185" t="s">
        <v>128</v>
      </c>
      <c r="E213" s="186" t="s">
        <v>284</v>
      </c>
      <c r="F213" s="187" t="s">
        <v>285</v>
      </c>
      <c r="G213" s="188" t="s">
        <v>273</v>
      </c>
      <c r="H213" s="189">
        <v>3</v>
      </c>
      <c r="I213" s="190"/>
      <c r="J213" s="191">
        <f>ROUND(I213*H213,2)</f>
        <v>0</v>
      </c>
      <c r="K213" s="192"/>
      <c r="L213" s="36"/>
      <c r="M213" s="193" t="s">
        <v>1</v>
      </c>
      <c r="N213" s="194" t="s">
        <v>38</v>
      </c>
      <c r="O213" s="68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7" t="s">
        <v>132</v>
      </c>
      <c r="AT213" s="197" t="s">
        <v>128</v>
      </c>
      <c r="AU213" s="197" t="s">
        <v>78</v>
      </c>
      <c r="AY213" s="14" t="s">
        <v>126</v>
      </c>
      <c r="BE213" s="198">
        <f>IF(N213="základní",J213,0)</f>
        <v>0</v>
      </c>
      <c r="BF213" s="198">
        <f>IF(N213="snížená",J213,0)</f>
        <v>0</v>
      </c>
      <c r="BG213" s="198">
        <f>IF(N213="zákl. přenesená",J213,0)</f>
        <v>0</v>
      </c>
      <c r="BH213" s="198">
        <f>IF(N213="sníž. přenesená",J213,0)</f>
        <v>0</v>
      </c>
      <c r="BI213" s="198">
        <f>IF(N213="nulová",J213,0)</f>
        <v>0</v>
      </c>
      <c r="BJ213" s="14" t="s">
        <v>78</v>
      </c>
      <c r="BK213" s="198">
        <f>ROUND(I213*H213,2)</f>
        <v>0</v>
      </c>
      <c r="BL213" s="14" t="s">
        <v>132</v>
      </c>
      <c r="BM213" s="197" t="s">
        <v>286</v>
      </c>
    </row>
    <row r="214" spans="1:47" s="2" customFormat="1" ht="19.5">
      <c r="A214" s="31"/>
      <c r="B214" s="32"/>
      <c r="C214" s="33"/>
      <c r="D214" s="199" t="s">
        <v>134</v>
      </c>
      <c r="E214" s="33"/>
      <c r="F214" s="200" t="s">
        <v>285</v>
      </c>
      <c r="G214" s="33"/>
      <c r="H214" s="33"/>
      <c r="I214" s="154"/>
      <c r="J214" s="33"/>
      <c r="K214" s="33"/>
      <c r="L214" s="36"/>
      <c r="M214" s="201"/>
      <c r="N214" s="202"/>
      <c r="O214" s="68"/>
      <c r="P214" s="68"/>
      <c r="Q214" s="68"/>
      <c r="R214" s="68"/>
      <c r="S214" s="68"/>
      <c r="T214" s="69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4" t="s">
        <v>134</v>
      </c>
      <c r="AU214" s="14" t="s">
        <v>78</v>
      </c>
    </row>
    <row r="215" spans="1:65" s="2" customFormat="1" ht="14.45" customHeight="1">
      <c r="A215" s="31"/>
      <c r="B215" s="32"/>
      <c r="C215" s="185" t="s">
        <v>287</v>
      </c>
      <c r="D215" s="185" t="s">
        <v>128</v>
      </c>
      <c r="E215" s="186" t="s">
        <v>288</v>
      </c>
      <c r="F215" s="187" t="s">
        <v>289</v>
      </c>
      <c r="G215" s="188" t="s">
        <v>290</v>
      </c>
      <c r="H215" s="189">
        <v>2</v>
      </c>
      <c r="I215" s="190"/>
      <c r="J215" s="191">
        <f>ROUND(I215*H215,2)</f>
        <v>0</v>
      </c>
      <c r="K215" s="192"/>
      <c r="L215" s="36"/>
      <c r="M215" s="193" t="s">
        <v>1</v>
      </c>
      <c r="N215" s="194" t="s">
        <v>38</v>
      </c>
      <c r="O215" s="68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7" t="s">
        <v>132</v>
      </c>
      <c r="AT215" s="197" t="s">
        <v>128</v>
      </c>
      <c r="AU215" s="197" t="s">
        <v>78</v>
      </c>
      <c r="AY215" s="14" t="s">
        <v>126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14" t="s">
        <v>78</v>
      </c>
      <c r="BK215" s="198">
        <f>ROUND(I215*H215,2)</f>
        <v>0</v>
      </c>
      <c r="BL215" s="14" t="s">
        <v>132</v>
      </c>
      <c r="BM215" s="197" t="s">
        <v>291</v>
      </c>
    </row>
    <row r="216" spans="1:47" s="2" customFormat="1" ht="11.25">
      <c r="A216" s="31"/>
      <c r="B216" s="32"/>
      <c r="C216" s="33"/>
      <c r="D216" s="199" t="s">
        <v>134</v>
      </c>
      <c r="E216" s="33"/>
      <c r="F216" s="200" t="s">
        <v>289</v>
      </c>
      <c r="G216" s="33"/>
      <c r="H216" s="33"/>
      <c r="I216" s="154"/>
      <c r="J216" s="33"/>
      <c r="K216" s="33"/>
      <c r="L216" s="36"/>
      <c r="M216" s="201"/>
      <c r="N216" s="202"/>
      <c r="O216" s="68"/>
      <c r="P216" s="68"/>
      <c r="Q216" s="68"/>
      <c r="R216" s="68"/>
      <c r="S216" s="68"/>
      <c r="T216" s="69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4" t="s">
        <v>134</v>
      </c>
      <c r="AU216" s="14" t="s">
        <v>78</v>
      </c>
    </row>
    <row r="217" spans="2:63" s="11" customFormat="1" ht="25.9" customHeight="1">
      <c r="B217" s="171"/>
      <c r="C217" s="172"/>
      <c r="D217" s="173" t="s">
        <v>72</v>
      </c>
      <c r="E217" s="174" t="s">
        <v>292</v>
      </c>
      <c r="F217" s="174" t="s">
        <v>293</v>
      </c>
      <c r="G217" s="172"/>
      <c r="H217" s="172"/>
      <c r="I217" s="175"/>
      <c r="J217" s="176">
        <f>BK217</f>
        <v>0</v>
      </c>
      <c r="K217" s="172"/>
      <c r="L217" s="177"/>
      <c r="M217" s="178"/>
      <c r="N217" s="179"/>
      <c r="O217" s="179"/>
      <c r="P217" s="180">
        <f>SUM(P218:P221)</f>
        <v>0</v>
      </c>
      <c r="Q217" s="179"/>
      <c r="R217" s="180">
        <f>SUM(R218:R221)</f>
        <v>0</v>
      </c>
      <c r="S217" s="179"/>
      <c r="T217" s="181">
        <f>SUM(T218:T221)</f>
        <v>0</v>
      </c>
      <c r="AR217" s="182" t="s">
        <v>78</v>
      </c>
      <c r="AT217" s="183" t="s">
        <v>72</v>
      </c>
      <c r="AU217" s="183" t="s">
        <v>73</v>
      </c>
      <c r="AY217" s="182" t="s">
        <v>126</v>
      </c>
      <c r="BK217" s="184">
        <f>SUM(BK218:BK221)</f>
        <v>0</v>
      </c>
    </row>
    <row r="218" spans="1:65" s="2" customFormat="1" ht="30" customHeight="1">
      <c r="A218" s="31"/>
      <c r="B218" s="32"/>
      <c r="C218" s="185" t="s">
        <v>294</v>
      </c>
      <c r="D218" s="185" t="s">
        <v>128</v>
      </c>
      <c r="E218" s="186" t="s">
        <v>295</v>
      </c>
      <c r="F218" s="187" t="s">
        <v>296</v>
      </c>
      <c r="G218" s="188" t="s">
        <v>131</v>
      </c>
      <c r="H218" s="189">
        <v>2.4</v>
      </c>
      <c r="I218" s="190"/>
      <c r="J218" s="191">
        <f>ROUND(I218*H218,2)</f>
        <v>0</v>
      </c>
      <c r="K218" s="192"/>
      <c r="L218" s="36"/>
      <c r="M218" s="193" t="s">
        <v>1</v>
      </c>
      <c r="N218" s="194" t="s">
        <v>38</v>
      </c>
      <c r="O218" s="68"/>
      <c r="P218" s="195">
        <f>O218*H218</f>
        <v>0</v>
      </c>
      <c r="Q218" s="195">
        <v>0</v>
      </c>
      <c r="R218" s="195">
        <f>Q218*H218</f>
        <v>0</v>
      </c>
      <c r="S218" s="195">
        <v>0</v>
      </c>
      <c r="T218" s="196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7" t="s">
        <v>132</v>
      </c>
      <c r="AT218" s="197" t="s">
        <v>128</v>
      </c>
      <c r="AU218" s="197" t="s">
        <v>78</v>
      </c>
      <c r="AY218" s="14" t="s">
        <v>126</v>
      </c>
      <c r="BE218" s="198">
        <f>IF(N218="základní",J218,0)</f>
        <v>0</v>
      </c>
      <c r="BF218" s="198">
        <f>IF(N218="snížená",J218,0)</f>
        <v>0</v>
      </c>
      <c r="BG218" s="198">
        <f>IF(N218="zákl. přenesená",J218,0)</f>
        <v>0</v>
      </c>
      <c r="BH218" s="198">
        <f>IF(N218="sníž. přenesená",J218,0)</f>
        <v>0</v>
      </c>
      <c r="BI218" s="198">
        <f>IF(N218="nulová",J218,0)</f>
        <v>0</v>
      </c>
      <c r="BJ218" s="14" t="s">
        <v>78</v>
      </c>
      <c r="BK218" s="198">
        <f>ROUND(I218*H218,2)</f>
        <v>0</v>
      </c>
      <c r="BL218" s="14" t="s">
        <v>132</v>
      </c>
      <c r="BM218" s="197" t="s">
        <v>297</v>
      </c>
    </row>
    <row r="219" spans="1:47" s="2" customFormat="1" ht="19.5">
      <c r="A219" s="31"/>
      <c r="B219" s="32"/>
      <c r="C219" s="33"/>
      <c r="D219" s="199" t="s">
        <v>134</v>
      </c>
      <c r="E219" s="33"/>
      <c r="F219" s="200" t="s">
        <v>296</v>
      </c>
      <c r="G219" s="33"/>
      <c r="H219" s="33"/>
      <c r="I219" s="154"/>
      <c r="J219" s="33"/>
      <c r="K219" s="33"/>
      <c r="L219" s="36"/>
      <c r="M219" s="201"/>
      <c r="N219" s="202"/>
      <c r="O219" s="68"/>
      <c r="P219" s="68"/>
      <c r="Q219" s="68"/>
      <c r="R219" s="68"/>
      <c r="S219" s="68"/>
      <c r="T219" s="69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4" t="s">
        <v>134</v>
      </c>
      <c r="AU219" s="14" t="s">
        <v>78</v>
      </c>
    </row>
    <row r="220" spans="1:65" s="2" customFormat="1" ht="19.9" customHeight="1">
      <c r="A220" s="31"/>
      <c r="B220" s="32"/>
      <c r="C220" s="185" t="s">
        <v>298</v>
      </c>
      <c r="D220" s="185" t="s">
        <v>128</v>
      </c>
      <c r="E220" s="186" t="s">
        <v>299</v>
      </c>
      <c r="F220" s="187" t="s">
        <v>300</v>
      </c>
      <c r="G220" s="188" t="s">
        <v>131</v>
      </c>
      <c r="H220" s="189">
        <v>2.4</v>
      </c>
      <c r="I220" s="190"/>
      <c r="J220" s="191">
        <f>ROUND(I220*H220,2)</f>
        <v>0</v>
      </c>
      <c r="K220" s="192"/>
      <c r="L220" s="36"/>
      <c r="M220" s="193" t="s">
        <v>1</v>
      </c>
      <c r="N220" s="194" t="s">
        <v>38</v>
      </c>
      <c r="O220" s="68"/>
      <c r="P220" s="195">
        <f>O220*H220</f>
        <v>0</v>
      </c>
      <c r="Q220" s="195">
        <v>0</v>
      </c>
      <c r="R220" s="195">
        <f>Q220*H220</f>
        <v>0</v>
      </c>
      <c r="S220" s="195">
        <v>0</v>
      </c>
      <c r="T220" s="196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7" t="s">
        <v>132</v>
      </c>
      <c r="AT220" s="197" t="s">
        <v>128</v>
      </c>
      <c r="AU220" s="197" t="s">
        <v>78</v>
      </c>
      <c r="AY220" s="14" t="s">
        <v>126</v>
      </c>
      <c r="BE220" s="198">
        <f>IF(N220="základní",J220,0)</f>
        <v>0</v>
      </c>
      <c r="BF220" s="198">
        <f>IF(N220="snížená",J220,0)</f>
        <v>0</v>
      </c>
      <c r="BG220" s="198">
        <f>IF(N220="zákl. přenesená",J220,0)</f>
        <v>0</v>
      </c>
      <c r="BH220" s="198">
        <f>IF(N220="sníž. přenesená",J220,0)</f>
        <v>0</v>
      </c>
      <c r="BI220" s="198">
        <f>IF(N220="nulová",J220,0)</f>
        <v>0</v>
      </c>
      <c r="BJ220" s="14" t="s">
        <v>78</v>
      </c>
      <c r="BK220" s="198">
        <f>ROUND(I220*H220,2)</f>
        <v>0</v>
      </c>
      <c r="BL220" s="14" t="s">
        <v>132</v>
      </c>
      <c r="BM220" s="197" t="s">
        <v>301</v>
      </c>
    </row>
    <row r="221" spans="1:47" s="2" customFormat="1" ht="11.25">
      <c r="A221" s="31"/>
      <c r="B221" s="32"/>
      <c r="C221" s="33"/>
      <c r="D221" s="199" t="s">
        <v>134</v>
      </c>
      <c r="E221" s="33"/>
      <c r="F221" s="200" t="s">
        <v>300</v>
      </c>
      <c r="G221" s="33"/>
      <c r="H221" s="33"/>
      <c r="I221" s="154"/>
      <c r="J221" s="33"/>
      <c r="K221" s="33"/>
      <c r="L221" s="36"/>
      <c r="M221" s="201"/>
      <c r="N221" s="202"/>
      <c r="O221" s="68"/>
      <c r="P221" s="68"/>
      <c r="Q221" s="68"/>
      <c r="R221" s="68"/>
      <c r="S221" s="68"/>
      <c r="T221" s="69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T221" s="14" t="s">
        <v>134</v>
      </c>
      <c r="AU221" s="14" t="s">
        <v>78</v>
      </c>
    </row>
    <row r="222" spans="2:63" s="11" customFormat="1" ht="25.9" customHeight="1">
      <c r="B222" s="171"/>
      <c r="C222" s="172"/>
      <c r="D222" s="173" t="s">
        <v>72</v>
      </c>
      <c r="E222" s="174" t="s">
        <v>302</v>
      </c>
      <c r="F222" s="174" t="s">
        <v>303</v>
      </c>
      <c r="G222" s="172"/>
      <c r="H222" s="172"/>
      <c r="I222" s="175"/>
      <c r="J222" s="176">
        <f>BK222</f>
        <v>0</v>
      </c>
      <c r="K222" s="172"/>
      <c r="L222" s="177"/>
      <c r="M222" s="178"/>
      <c r="N222" s="179"/>
      <c r="O222" s="179"/>
      <c r="P222" s="180">
        <f>SUM(P223:P230)</f>
        <v>0</v>
      </c>
      <c r="Q222" s="179"/>
      <c r="R222" s="180">
        <f>SUM(R223:R230)</f>
        <v>0</v>
      </c>
      <c r="S222" s="179"/>
      <c r="T222" s="181">
        <f>SUM(T223:T230)</f>
        <v>0</v>
      </c>
      <c r="AR222" s="182" t="s">
        <v>78</v>
      </c>
      <c r="AT222" s="183" t="s">
        <v>72</v>
      </c>
      <c r="AU222" s="183" t="s">
        <v>73</v>
      </c>
      <c r="AY222" s="182" t="s">
        <v>126</v>
      </c>
      <c r="BK222" s="184">
        <f>SUM(BK223:BK230)</f>
        <v>0</v>
      </c>
    </row>
    <row r="223" spans="1:65" s="2" customFormat="1" ht="14.45" customHeight="1">
      <c r="A223" s="31"/>
      <c r="B223" s="32"/>
      <c r="C223" s="185" t="s">
        <v>304</v>
      </c>
      <c r="D223" s="185" t="s">
        <v>128</v>
      </c>
      <c r="E223" s="186" t="s">
        <v>305</v>
      </c>
      <c r="F223" s="187" t="s">
        <v>306</v>
      </c>
      <c r="G223" s="188" t="s">
        <v>141</v>
      </c>
      <c r="H223" s="189">
        <v>26</v>
      </c>
      <c r="I223" s="190"/>
      <c r="J223" s="191">
        <f>ROUND(I223*H223,2)</f>
        <v>0</v>
      </c>
      <c r="K223" s="192"/>
      <c r="L223" s="36"/>
      <c r="M223" s="193" t="s">
        <v>1</v>
      </c>
      <c r="N223" s="194" t="s">
        <v>38</v>
      </c>
      <c r="O223" s="68"/>
      <c r="P223" s="195">
        <f>O223*H223</f>
        <v>0</v>
      </c>
      <c r="Q223" s="195">
        <v>0</v>
      </c>
      <c r="R223" s="195">
        <f>Q223*H223</f>
        <v>0</v>
      </c>
      <c r="S223" s="195">
        <v>0</v>
      </c>
      <c r="T223" s="196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7" t="s">
        <v>132</v>
      </c>
      <c r="AT223" s="197" t="s">
        <v>128</v>
      </c>
      <c r="AU223" s="197" t="s">
        <v>78</v>
      </c>
      <c r="AY223" s="14" t="s">
        <v>126</v>
      </c>
      <c r="BE223" s="198">
        <f>IF(N223="základní",J223,0)</f>
        <v>0</v>
      </c>
      <c r="BF223" s="198">
        <f>IF(N223="snížená",J223,0)</f>
        <v>0</v>
      </c>
      <c r="BG223" s="198">
        <f>IF(N223="zákl. přenesená",J223,0)</f>
        <v>0</v>
      </c>
      <c r="BH223" s="198">
        <f>IF(N223="sníž. přenesená",J223,0)</f>
        <v>0</v>
      </c>
      <c r="BI223" s="198">
        <f>IF(N223="nulová",J223,0)</f>
        <v>0</v>
      </c>
      <c r="BJ223" s="14" t="s">
        <v>78</v>
      </c>
      <c r="BK223" s="198">
        <f>ROUND(I223*H223,2)</f>
        <v>0</v>
      </c>
      <c r="BL223" s="14" t="s">
        <v>132</v>
      </c>
      <c r="BM223" s="197" t="s">
        <v>307</v>
      </c>
    </row>
    <row r="224" spans="1:47" s="2" customFormat="1" ht="11.25">
      <c r="A224" s="31"/>
      <c r="B224" s="32"/>
      <c r="C224" s="33"/>
      <c r="D224" s="199" t="s">
        <v>134</v>
      </c>
      <c r="E224" s="33"/>
      <c r="F224" s="200" t="s">
        <v>306</v>
      </c>
      <c r="G224" s="33"/>
      <c r="H224" s="33"/>
      <c r="I224" s="154"/>
      <c r="J224" s="33"/>
      <c r="K224" s="33"/>
      <c r="L224" s="36"/>
      <c r="M224" s="201"/>
      <c r="N224" s="202"/>
      <c r="O224" s="68"/>
      <c r="P224" s="68"/>
      <c r="Q224" s="68"/>
      <c r="R224" s="68"/>
      <c r="S224" s="68"/>
      <c r="T224" s="69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T224" s="14" t="s">
        <v>134</v>
      </c>
      <c r="AU224" s="14" t="s">
        <v>78</v>
      </c>
    </row>
    <row r="225" spans="1:65" s="2" customFormat="1" ht="14.45" customHeight="1">
      <c r="A225" s="31"/>
      <c r="B225" s="32"/>
      <c r="C225" s="185" t="s">
        <v>308</v>
      </c>
      <c r="D225" s="185" t="s">
        <v>128</v>
      </c>
      <c r="E225" s="186" t="s">
        <v>309</v>
      </c>
      <c r="F225" s="187" t="s">
        <v>310</v>
      </c>
      <c r="G225" s="188" t="s">
        <v>145</v>
      </c>
      <c r="H225" s="189">
        <v>12</v>
      </c>
      <c r="I225" s="190"/>
      <c r="J225" s="191">
        <f>ROUND(I225*H225,2)</f>
        <v>0</v>
      </c>
      <c r="K225" s="192"/>
      <c r="L225" s="36"/>
      <c r="M225" s="193" t="s">
        <v>1</v>
      </c>
      <c r="N225" s="194" t="s">
        <v>38</v>
      </c>
      <c r="O225" s="68"/>
      <c r="P225" s="195">
        <f>O225*H225</f>
        <v>0</v>
      </c>
      <c r="Q225" s="195">
        <v>0</v>
      </c>
      <c r="R225" s="195">
        <f>Q225*H225</f>
        <v>0</v>
      </c>
      <c r="S225" s="195">
        <v>0</v>
      </c>
      <c r="T225" s="196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7" t="s">
        <v>132</v>
      </c>
      <c r="AT225" s="197" t="s">
        <v>128</v>
      </c>
      <c r="AU225" s="197" t="s">
        <v>78</v>
      </c>
      <c r="AY225" s="14" t="s">
        <v>126</v>
      </c>
      <c r="BE225" s="198">
        <f>IF(N225="základní",J225,0)</f>
        <v>0</v>
      </c>
      <c r="BF225" s="198">
        <f>IF(N225="snížená",J225,0)</f>
        <v>0</v>
      </c>
      <c r="BG225" s="198">
        <f>IF(N225="zákl. přenesená",J225,0)</f>
        <v>0</v>
      </c>
      <c r="BH225" s="198">
        <f>IF(N225="sníž. přenesená",J225,0)</f>
        <v>0</v>
      </c>
      <c r="BI225" s="198">
        <f>IF(N225="nulová",J225,0)</f>
        <v>0</v>
      </c>
      <c r="BJ225" s="14" t="s">
        <v>78</v>
      </c>
      <c r="BK225" s="198">
        <f>ROUND(I225*H225,2)</f>
        <v>0</v>
      </c>
      <c r="BL225" s="14" t="s">
        <v>132</v>
      </c>
      <c r="BM225" s="197" t="s">
        <v>311</v>
      </c>
    </row>
    <row r="226" spans="1:47" s="2" customFormat="1" ht="11.25">
      <c r="A226" s="31"/>
      <c r="B226" s="32"/>
      <c r="C226" s="33"/>
      <c r="D226" s="199" t="s">
        <v>134</v>
      </c>
      <c r="E226" s="33"/>
      <c r="F226" s="200" t="s">
        <v>310</v>
      </c>
      <c r="G226" s="33"/>
      <c r="H226" s="33"/>
      <c r="I226" s="154"/>
      <c r="J226" s="33"/>
      <c r="K226" s="33"/>
      <c r="L226" s="36"/>
      <c r="M226" s="201"/>
      <c r="N226" s="202"/>
      <c r="O226" s="68"/>
      <c r="P226" s="68"/>
      <c r="Q226" s="68"/>
      <c r="R226" s="68"/>
      <c r="S226" s="68"/>
      <c r="T226" s="69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T226" s="14" t="s">
        <v>134</v>
      </c>
      <c r="AU226" s="14" t="s">
        <v>78</v>
      </c>
    </row>
    <row r="227" spans="1:65" s="2" customFormat="1" ht="14.45" customHeight="1">
      <c r="A227" s="31"/>
      <c r="B227" s="32"/>
      <c r="C227" s="185" t="s">
        <v>312</v>
      </c>
      <c r="D227" s="185" t="s">
        <v>128</v>
      </c>
      <c r="E227" s="186" t="s">
        <v>313</v>
      </c>
      <c r="F227" s="187" t="s">
        <v>314</v>
      </c>
      <c r="G227" s="188" t="s">
        <v>141</v>
      </c>
      <c r="H227" s="189">
        <v>26</v>
      </c>
      <c r="I227" s="190"/>
      <c r="J227" s="191">
        <f>ROUND(I227*H227,2)</f>
        <v>0</v>
      </c>
      <c r="K227" s="192"/>
      <c r="L227" s="36"/>
      <c r="M227" s="193" t="s">
        <v>1</v>
      </c>
      <c r="N227" s="194" t="s">
        <v>38</v>
      </c>
      <c r="O227" s="68"/>
      <c r="P227" s="195">
        <f>O227*H227</f>
        <v>0</v>
      </c>
      <c r="Q227" s="195">
        <v>0</v>
      </c>
      <c r="R227" s="195">
        <f>Q227*H227</f>
        <v>0</v>
      </c>
      <c r="S227" s="195">
        <v>0</v>
      </c>
      <c r="T227" s="196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7" t="s">
        <v>132</v>
      </c>
      <c r="AT227" s="197" t="s">
        <v>128</v>
      </c>
      <c r="AU227" s="197" t="s">
        <v>78</v>
      </c>
      <c r="AY227" s="14" t="s">
        <v>126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14" t="s">
        <v>78</v>
      </c>
      <c r="BK227" s="198">
        <f>ROUND(I227*H227,2)</f>
        <v>0</v>
      </c>
      <c r="BL227" s="14" t="s">
        <v>132</v>
      </c>
      <c r="BM227" s="197" t="s">
        <v>315</v>
      </c>
    </row>
    <row r="228" spans="1:47" s="2" customFormat="1" ht="11.25">
      <c r="A228" s="31"/>
      <c r="B228" s="32"/>
      <c r="C228" s="33"/>
      <c r="D228" s="199" t="s">
        <v>134</v>
      </c>
      <c r="E228" s="33"/>
      <c r="F228" s="200" t="s">
        <v>314</v>
      </c>
      <c r="G228" s="33"/>
      <c r="H228" s="33"/>
      <c r="I228" s="154"/>
      <c r="J228" s="33"/>
      <c r="K228" s="33"/>
      <c r="L228" s="36"/>
      <c r="M228" s="201"/>
      <c r="N228" s="202"/>
      <c r="O228" s="68"/>
      <c r="P228" s="68"/>
      <c r="Q228" s="68"/>
      <c r="R228" s="68"/>
      <c r="S228" s="68"/>
      <c r="T228" s="69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T228" s="14" t="s">
        <v>134</v>
      </c>
      <c r="AU228" s="14" t="s">
        <v>78</v>
      </c>
    </row>
    <row r="229" spans="1:65" s="2" customFormat="1" ht="14.45" customHeight="1">
      <c r="A229" s="31"/>
      <c r="B229" s="32"/>
      <c r="C229" s="185" t="s">
        <v>316</v>
      </c>
      <c r="D229" s="185" t="s">
        <v>128</v>
      </c>
      <c r="E229" s="186" t="s">
        <v>317</v>
      </c>
      <c r="F229" s="187" t="s">
        <v>318</v>
      </c>
      <c r="G229" s="188" t="s">
        <v>145</v>
      </c>
      <c r="H229" s="189">
        <v>12</v>
      </c>
      <c r="I229" s="190"/>
      <c r="J229" s="191">
        <f>ROUND(I229*H229,2)</f>
        <v>0</v>
      </c>
      <c r="K229" s="192"/>
      <c r="L229" s="36"/>
      <c r="M229" s="193" t="s">
        <v>1</v>
      </c>
      <c r="N229" s="194" t="s">
        <v>38</v>
      </c>
      <c r="O229" s="68"/>
      <c r="P229" s="195">
        <f>O229*H229</f>
        <v>0</v>
      </c>
      <c r="Q229" s="195">
        <v>0</v>
      </c>
      <c r="R229" s="195">
        <f>Q229*H229</f>
        <v>0</v>
      </c>
      <c r="S229" s="195">
        <v>0</v>
      </c>
      <c r="T229" s="196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7" t="s">
        <v>132</v>
      </c>
      <c r="AT229" s="197" t="s">
        <v>128</v>
      </c>
      <c r="AU229" s="197" t="s">
        <v>78</v>
      </c>
      <c r="AY229" s="14" t="s">
        <v>126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4" t="s">
        <v>78</v>
      </c>
      <c r="BK229" s="198">
        <f>ROUND(I229*H229,2)</f>
        <v>0</v>
      </c>
      <c r="BL229" s="14" t="s">
        <v>132</v>
      </c>
      <c r="BM229" s="197" t="s">
        <v>319</v>
      </c>
    </row>
    <row r="230" spans="1:47" s="2" customFormat="1" ht="11.25">
      <c r="A230" s="31"/>
      <c r="B230" s="32"/>
      <c r="C230" s="33"/>
      <c r="D230" s="199" t="s">
        <v>134</v>
      </c>
      <c r="E230" s="33"/>
      <c r="F230" s="200" t="s">
        <v>318</v>
      </c>
      <c r="G230" s="33"/>
      <c r="H230" s="33"/>
      <c r="I230" s="154"/>
      <c r="J230" s="33"/>
      <c r="K230" s="33"/>
      <c r="L230" s="36"/>
      <c r="M230" s="201"/>
      <c r="N230" s="202"/>
      <c r="O230" s="68"/>
      <c r="P230" s="68"/>
      <c r="Q230" s="68"/>
      <c r="R230" s="68"/>
      <c r="S230" s="68"/>
      <c r="T230" s="69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T230" s="14" t="s">
        <v>134</v>
      </c>
      <c r="AU230" s="14" t="s">
        <v>78</v>
      </c>
    </row>
    <row r="231" spans="2:63" s="11" customFormat="1" ht="25.9" customHeight="1">
      <c r="B231" s="171"/>
      <c r="C231" s="172"/>
      <c r="D231" s="173" t="s">
        <v>72</v>
      </c>
      <c r="E231" s="174" t="s">
        <v>320</v>
      </c>
      <c r="F231" s="174" t="s">
        <v>321</v>
      </c>
      <c r="G231" s="172"/>
      <c r="H231" s="172"/>
      <c r="I231" s="175"/>
      <c r="J231" s="176">
        <f>BK231</f>
        <v>0</v>
      </c>
      <c r="K231" s="172"/>
      <c r="L231" s="177"/>
      <c r="M231" s="178"/>
      <c r="N231" s="179"/>
      <c r="O231" s="179"/>
      <c r="P231" s="180">
        <f>SUM(P232:P239)</f>
        <v>0</v>
      </c>
      <c r="Q231" s="179"/>
      <c r="R231" s="180">
        <f>SUM(R232:R239)</f>
        <v>0</v>
      </c>
      <c r="S231" s="179"/>
      <c r="T231" s="181">
        <f>SUM(T232:T239)</f>
        <v>0</v>
      </c>
      <c r="AR231" s="182" t="s">
        <v>78</v>
      </c>
      <c r="AT231" s="183" t="s">
        <v>72</v>
      </c>
      <c r="AU231" s="183" t="s">
        <v>73</v>
      </c>
      <c r="AY231" s="182" t="s">
        <v>126</v>
      </c>
      <c r="BK231" s="184">
        <f>SUM(BK232:BK239)</f>
        <v>0</v>
      </c>
    </row>
    <row r="232" spans="1:65" s="2" customFormat="1" ht="22.15" customHeight="1">
      <c r="A232" s="31"/>
      <c r="B232" s="32"/>
      <c r="C232" s="185" t="s">
        <v>322</v>
      </c>
      <c r="D232" s="185" t="s">
        <v>128</v>
      </c>
      <c r="E232" s="186" t="s">
        <v>323</v>
      </c>
      <c r="F232" s="187" t="s">
        <v>324</v>
      </c>
      <c r="G232" s="188" t="s">
        <v>131</v>
      </c>
      <c r="H232" s="189">
        <v>0.24</v>
      </c>
      <c r="I232" s="190"/>
      <c r="J232" s="191">
        <f>ROUND(I232*H232,2)</f>
        <v>0</v>
      </c>
      <c r="K232" s="192"/>
      <c r="L232" s="36"/>
      <c r="M232" s="193" t="s">
        <v>1</v>
      </c>
      <c r="N232" s="194" t="s">
        <v>38</v>
      </c>
      <c r="O232" s="68"/>
      <c r="P232" s="195">
        <f>O232*H232</f>
        <v>0</v>
      </c>
      <c r="Q232" s="195">
        <v>0</v>
      </c>
      <c r="R232" s="195">
        <f>Q232*H232</f>
        <v>0</v>
      </c>
      <c r="S232" s="195">
        <v>0</v>
      </c>
      <c r="T232" s="196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7" t="s">
        <v>132</v>
      </c>
      <c r="AT232" s="197" t="s">
        <v>128</v>
      </c>
      <c r="AU232" s="197" t="s">
        <v>78</v>
      </c>
      <c r="AY232" s="14" t="s">
        <v>126</v>
      </c>
      <c r="BE232" s="198">
        <f>IF(N232="základní",J232,0)</f>
        <v>0</v>
      </c>
      <c r="BF232" s="198">
        <f>IF(N232="snížená",J232,0)</f>
        <v>0</v>
      </c>
      <c r="BG232" s="198">
        <f>IF(N232="zákl. přenesená",J232,0)</f>
        <v>0</v>
      </c>
      <c r="BH232" s="198">
        <f>IF(N232="sníž. přenesená",J232,0)</f>
        <v>0</v>
      </c>
      <c r="BI232" s="198">
        <f>IF(N232="nulová",J232,0)</f>
        <v>0</v>
      </c>
      <c r="BJ232" s="14" t="s">
        <v>78</v>
      </c>
      <c r="BK232" s="198">
        <f>ROUND(I232*H232,2)</f>
        <v>0</v>
      </c>
      <c r="BL232" s="14" t="s">
        <v>132</v>
      </c>
      <c r="BM232" s="197" t="s">
        <v>325</v>
      </c>
    </row>
    <row r="233" spans="1:47" s="2" customFormat="1" ht="19.5">
      <c r="A233" s="31"/>
      <c r="B233" s="32"/>
      <c r="C233" s="33"/>
      <c r="D233" s="199" t="s">
        <v>134</v>
      </c>
      <c r="E233" s="33"/>
      <c r="F233" s="200" t="s">
        <v>324</v>
      </c>
      <c r="G233" s="33"/>
      <c r="H233" s="33"/>
      <c r="I233" s="154"/>
      <c r="J233" s="33"/>
      <c r="K233" s="33"/>
      <c r="L233" s="36"/>
      <c r="M233" s="201"/>
      <c r="N233" s="202"/>
      <c r="O233" s="68"/>
      <c r="P233" s="68"/>
      <c r="Q233" s="68"/>
      <c r="R233" s="68"/>
      <c r="S233" s="68"/>
      <c r="T233" s="69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T233" s="14" t="s">
        <v>134</v>
      </c>
      <c r="AU233" s="14" t="s">
        <v>78</v>
      </c>
    </row>
    <row r="234" spans="1:65" s="2" customFormat="1" ht="22.15" customHeight="1">
      <c r="A234" s="31"/>
      <c r="B234" s="32"/>
      <c r="C234" s="185" t="s">
        <v>216</v>
      </c>
      <c r="D234" s="185" t="s">
        <v>128</v>
      </c>
      <c r="E234" s="186" t="s">
        <v>326</v>
      </c>
      <c r="F234" s="187" t="s">
        <v>327</v>
      </c>
      <c r="G234" s="188" t="s">
        <v>141</v>
      </c>
      <c r="H234" s="189">
        <v>4</v>
      </c>
      <c r="I234" s="190"/>
      <c r="J234" s="191">
        <f>ROUND(I234*H234,2)</f>
        <v>0</v>
      </c>
      <c r="K234" s="192"/>
      <c r="L234" s="36"/>
      <c r="M234" s="193" t="s">
        <v>1</v>
      </c>
      <c r="N234" s="194" t="s">
        <v>38</v>
      </c>
      <c r="O234" s="68"/>
      <c r="P234" s="195">
        <f>O234*H234</f>
        <v>0</v>
      </c>
      <c r="Q234" s="195">
        <v>0</v>
      </c>
      <c r="R234" s="195">
        <f>Q234*H234</f>
        <v>0</v>
      </c>
      <c r="S234" s="195">
        <v>0</v>
      </c>
      <c r="T234" s="196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7" t="s">
        <v>132</v>
      </c>
      <c r="AT234" s="197" t="s">
        <v>128</v>
      </c>
      <c r="AU234" s="197" t="s">
        <v>78</v>
      </c>
      <c r="AY234" s="14" t="s">
        <v>126</v>
      </c>
      <c r="BE234" s="198">
        <f>IF(N234="základní",J234,0)</f>
        <v>0</v>
      </c>
      <c r="BF234" s="198">
        <f>IF(N234="snížená",J234,0)</f>
        <v>0</v>
      </c>
      <c r="BG234" s="198">
        <f>IF(N234="zákl. přenesená",J234,0)</f>
        <v>0</v>
      </c>
      <c r="BH234" s="198">
        <f>IF(N234="sníž. přenesená",J234,0)</f>
        <v>0</v>
      </c>
      <c r="BI234" s="198">
        <f>IF(N234="nulová",J234,0)</f>
        <v>0</v>
      </c>
      <c r="BJ234" s="14" t="s">
        <v>78</v>
      </c>
      <c r="BK234" s="198">
        <f>ROUND(I234*H234,2)</f>
        <v>0</v>
      </c>
      <c r="BL234" s="14" t="s">
        <v>132</v>
      </c>
      <c r="BM234" s="197" t="s">
        <v>328</v>
      </c>
    </row>
    <row r="235" spans="1:47" s="2" customFormat="1" ht="19.5">
      <c r="A235" s="31"/>
      <c r="B235" s="32"/>
      <c r="C235" s="33"/>
      <c r="D235" s="199" t="s">
        <v>134</v>
      </c>
      <c r="E235" s="33"/>
      <c r="F235" s="200" t="s">
        <v>327</v>
      </c>
      <c r="G235" s="33"/>
      <c r="H235" s="33"/>
      <c r="I235" s="154"/>
      <c r="J235" s="33"/>
      <c r="K235" s="33"/>
      <c r="L235" s="36"/>
      <c r="M235" s="201"/>
      <c r="N235" s="202"/>
      <c r="O235" s="68"/>
      <c r="P235" s="68"/>
      <c r="Q235" s="68"/>
      <c r="R235" s="68"/>
      <c r="S235" s="68"/>
      <c r="T235" s="69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T235" s="14" t="s">
        <v>134</v>
      </c>
      <c r="AU235" s="14" t="s">
        <v>78</v>
      </c>
    </row>
    <row r="236" spans="1:65" s="2" customFormat="1" ht="14.45" customHeight="1">
      <c r="A236" s="31"/>
      <c r="B236" s="32"/>
      <c r="C236" s="185" t="s">
        <v>329</v>
      </c>
      <c r="D236" s="185" t="s">
        <v>128</v>
      </c>
      <c r="E236" s="186" t="s">
        <v>330</v>
      </c>
      <c r="F236" s="187" t="s">
        <v>331</v>
      </c>
      <c r="G236" s="188" t="s">
        <v>169</v>
      </c>
      <c r="H236" s="189">
        <v>20.033</v>
      </c>
      <c r="I236" s="190"/>
      <c r="J236" s="191">
        <f>ROUND(I236*H236,2)</f>
        <v>0</v>
      </c>
      <c r="K236" s="192"/>
      <c r="L236" s="36"/>
      <c r="M236" s="193" t="s">
        <v>1</v>
      </c>
      <c r="N236" s="194" t="s">
        <v>38</v>
      </c>
      <c r="O236" s="68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7" t="s">
        <v>132</v>
      </c>
      <c r="AT236" s="197" t="s">
        <v>128</v>
      </c>
      <c r="AU236" s="197" t="s">
        <v>78</v>
      </c>
      <c r="AY236" s="14" t="s">
        <v>126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4" t="s">
        <v>78</v>
      </c>
      <c r="BK236" s="198">
        <f>ROUND(I236*H236,2)</f>
        <v>0</v>
      </c>
      <c r="BL236" s="14" t="s">
        <v>132</v>
      </c>
      <c r="BM236" s="197" t="s">
        <v>332</v>
      </c>
    </row>
    <row r="237" spans="1:47" s="2" customFormat="1" ht="11.25">
      <c r="A237" s="31"/>
      <c r="B237" s="32"/>
      <c r="C237" s="33"/>
      <c r="D237" s="199" t="s">
        <v>134</v>
      </c>
      <c r="E237" s="33"/>
      <c r="F237" s="200" t="s">
        <v>331</v>
      </c>
      <c r="G237" s="33"/>
      <c r="H237" s="33"/>
      <c r="I237" s="154"/>
      <c r="J237" s="33"/>
      <c r="K237" s="33"/>
      <c r="L237" s="36"/>
      <c r="M237" s="201"/>
      <c r="N237" s="202"/>
      <c r="O237" s="68"/>
      <c r="P237" s="68"/>
      <c r="Q237" s="68"/>
      <c r="R237" s="68"/>
      <c r="S237" s="68"/>
      <c r="T237" s="69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T237" s="14" t="s">
        <v>134</v>
      </c>
      <c r="AU237" s="14" t="s">
        <v>78</v>
      </c>
    </row>
    <row r="238" spans="1:65" s="2" customFormat="1" ht="14.45" customHeight="1">
      <c r="A238" s="31"/>
      <c r="B238" s="32"/>
      <c r="C238" s="185" t="s">
        <v>333</v>
      </c>
      <c r="D238" s="185" t="s">
        <v>128</v>
      </c>
      <c r="E238" s="186" t="s">
        <v>334</v>
      </c>
      <c r="F238" s="187" t="s">
        <v>335</v>
      </c>
      <c r="G238" s="188" t="s">
        <v>169</v>
      </c>
      <c r="H238" s="189">
        <v>280.462</v>
      </c>
      <c r="I238" s="190"/>
      <c r="J238" s="191">
        <f>ROUND(I238*H238,2)</f>
        <v>0</v>
      </c>
      <c r="K238" s="192"/>
      <c r="L238" s="36"/>
      <c r="M238" s="193" t="s">
        <v>1</v>
      </c>
      <c r="N238" s="194" t="s">
        <v>38</v>
      </c>
      <c r="O238" s="68"/>
      <c r="P238" s="195">
        <f>O238*H238</f>
        <v>0</v>
      </c>
      <c r="Q238" s="195">
        <v>0</v>
      </c>
      <c r="R238" s="195">
        <f>Q238*H238</f>
        <v>0</v>
      </c>
      <c r="S238" s="195">
        <v>0</v>
      </c>
      <c r="T238" s="196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7" t="s">
        <v>132</v>
      </c>
      <c r="AT238" s="197" t="s">
        <v>128</v>
      </c>
      <c r="AU238" s="197" t="s">
        <v>78</v>
      </c>
      <c r="AY238" s="14" t="s">
        <v>126</v>
      </c>
      <c r="BE238" s="198">
        <f>IF(N238="základní",J238,0)</f>
        <v>0</v>
      </c>
      <c r="BF238" s="198">
        <f>IF(N238="snížená",J238,0)</f>
        <v>0</v>
      </c>
      <c r="BG238" s="198">
        <f>IF(N238="zákl. přenesená",J238,0)</f>
        <v>0</v>
      </c>
      <c r="BH238" s="198">
        <f>IF(N238="sníž. přenesená",J238,0)</f>
        <v>0</v>
      </c>
      <c r="BI238" s="198">
        <f>IF(N238="nulová",J238,0)</f>
        <v>0</v>
      </c>
      <c r="BJ238" s="14" t="s">
        <v>78</v>
      </c>
      <c r="BK238" s="198">
        <f>ROUND(I238*H238,2)</f>
        <v>0</v>
      </c>
      <c r="BL238" s="14" t="s">
        <v>132</v>
      </c>
      <c r="BM238" s="197" t="s">
        <v>336</v>
      </c>
    </row>
    <row r="239" spans="1:47" s="2" customFormat="1" ht="11.25">
      <c r="A239" s="31"/>
      <c r="B239" s="32"/>
      <c r="C239" s="33"/>
      <c r="D239" s="199" t="s">
        <v>134</v>
      </c>
      <c r="E239" s="33"/>
      <c r="F239" s="200" t="s">
        <v>335</v>
      </c>
      <c r="G239" s="33"/>
      <c r="H239" s="33"/>
      <c r="I239" s="154"/>
      <c r="J239" s="33"/>
      <c r="K239" s="33"/>
      <c r="L239" s="36"/>
      <c r="M239" s="201"/>
      <c r="N239" s="202"/>
      <c r="O239" s="68"/>
      <c r="P239" s="68"/>
      <c r="Q239" s="68"/>
      <c r="R239" s="68"/>
      <c r="S239" s="68"/>
      <c r="T239" s="69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T239" s="14" t="s">
        <v>134</v>
      </c>
      <c r="AU239" s="14" t="s">
        <v>78</v>
      </c>
    </row>
    <row r="240" spans="2:63" s="11" customFormat="1" ht="25.9" customHeight="1">
      <c r="B240" s="171"/>
      <c r="C240" s="172"/>
      <c r="D240" s="173" t="s">
        <v>72</v>
      </c>
      <c r="E240" s="174" t="s">
        <v>337</v>
      </c>
      <c r="F240" s="174" t="s">
        <v>338</v>
      </c>
      <c r="G240" s="172"/>
      <c r="H240" s="172"/>
      <c r="I240" s="175"/>
      <c r="J240" s="176">
        <f>BK240</f>
        <v>0</v>
      </c>
      <c r="K240" s="172"/>
      <c r="L240" s="177"/>
      <c r="M240" s="178"/>
      <c r="N240" s="179"/>
      <c r="O240" s="179"/>
      <c r="P240" s="180">
        <f>SUM(P241:P242)</f>
        <v>0</v>
      </c>
      <c r="Q240" s="179"/>
      <c r="R240" s="180">
        <f>SUM(R241:R242)</f>
        <v>0</v>
      </c>
      <c r="S240" s="179"/>
      <c r="T240" s="181">
        <f>SUM(T241:T242)</f>
        <v>0</v>
      </c>
      <c r="AR240" s="182" t="s">
        <v>78</v>
      </c>
      <c r="AT240" s="183" t="s">
        <v>72</v>
      </c>
      <c r="AU240" s="183" t="s">
        <v>73</v>
      </c>
      <c r="AY240" s="182" t="s">
        <v>126</v>
      </c>
      <c r="BK240" s="184">
        <f>SUM(BK241:BK242)</f>
        <v>0</v>
      </c>
    </row>
    <row r="241" spans="1:65" s="2" customFormat="1" ht="22.15" customHeight="1">
      <c r="A241" s="31"/>
      <c r="B241" s="32"/>
      <c r="C241" s="185" t="s">
        <v>339</v>
      </c>
      <c r="D241" s="185" t="s">
        <v>128</v>
      </c>
      <c r="E241" s="186" t="s">
        <v>340</v>
      </c>
      <c r="F241" s="187" t="s">
        <v>341</v>
      </c>
      <c r="G241" s="188" t="s">
        <v>169</v>
      </c>
      <c r="H241" s="189">
        <v>1.579</v>
      </c>
      <c r="I241" s="190"/>
      <c r="J241" s="191">
        <f>ROUND(I241*H241,2)</f>
        <v>0</v>
      </c>
      <c r="K241" s="192"/>
      <c r="L241" s="36"/>
      <c r="M241" s="193" t="s">
        <v>1</v>
      </c>
      <c r="N241" s="194" t="s">
        <v>38</v>
      </c>
      <c r="O241" s="68"/>
      <c r="P241" s="195">
        <f>O241*H241</f>
        <v>0</v>
      </c>
      <c r="Q241" s="195">
        <v>0</v>
      </c>
      <c r="R241" s="195">
        <f>Q241*H241</f>
        <v>0</v>
      </c>
      <c r="S241" s="195">
        <v>0</v>
      </c>
      <c r="T241" s="196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7" t="s">
        <v>132</v>
      </c>
      <c r="AT241" s="197" t="s">
        <v>128</v>
      </c>
      <c r="AU241" s="197" t="s">
        <v>78</v>
      </c>
      <c r="AY241" s="14" t="s">
        <v>126</v>
      </c>
      <c r="BE241" s="198">
        <f>IF(N241="základní",J241,0)</f>
        <v>0</v>
      </c>
      <c r="BF241" s="198">
        <f>IF(N241="snížená",J241,0)</f>
        <v>0</v>
      </c>
      <c r="BG241" s="198">
        <f>IF(N241="zákl. přenesená",J241,0)</f>
        <v>0</v>
      </c>
      <c r="BH241" s="198">
        <f>IF(N241="sníž. přenesená",J241,0)</f>
        <v>0</v>
      </c>
      <c r="BI241" s="198">
        <f>IF(N241="nulová",J241,0)</f>
        <v>0</v>
      </c>
      <c r="BJ241" s="14" t="s">
        <v>78</v>
      </c>
      <c r="BK241" s="198">
        <f>ROUND(I241*H241,2)</f>
        <v>0</v>
      </c>
      <c r="BL241" s="14" t="s">
        <v>132</v>
      </c>
      <c r="BM241" s="197" t="s">
        <v>342</v>
      </c>
    </row>
    <row r="242" spans="1:47" s="2" customFormat="1" ht="11.25">
      <c r="A242" s="31"/>
      <c r="B242" s="32"/>
      <c r="C242" s="33"/>
      <c r="D242" s="199" t="s">
        <v>134</v>
      </c>
      <c r="E242" s="33"/>
      <c r="F242" s="200" t="s">
        <v>341</v>
      </c>
      <c r="G242" s="33"/>
      <c r="H242" s="33"/>
      <c r="I242" s="154"/>
      <c r="J242" s="33"/>
      <c r="K242" s="33"/>
      <c r="L242" s="36"/>
      <c r="M242" s="201"/>
      <c r="N242" s="202"/>
      <c r="O242" s="68"/>
      <c r="P242" s="68"/>
      <c r="Q242" s="68"/>
      <c r="R242" s="68"/>
      <c r="S242" s="68"/>
      <c r="T242" s="69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T242" s="14" t="s">
        <v>134</v>
      </c>
      <c r="AU242" s="14" t="s">
        <v>78</v>
      </c>
    </row>
    <row r="243" spans="2:63" s="11" customFormat="1" ht="25.9" customHeight="1">
      <c r="B243" s="171"/>
      <c r="C243" s="172"/>
      <c r="D243" s="173" t="s">
        <v>72</v>
      </c>
      <c r="E243" s="174" t="s">
        <v>104</v>
      </c>
      <c r="F243" s="174" t="s">
        <v>343</v>
      </c>
      <c r="G243" s="172"/>
      <c r="H243" s="172"/>
      <c r="I243" s="175"/>
      <c r="J243" s="176">
        <f>BK243</f>
        <v>0</v>
      </c>
      <c r="K243" s="172"/>
      <c r="L243" s="177"/>
      <c r="M243" s="178"/>
      <c r="N243" s="179"/>
      <c r="O243" s="179"/>
      <c r="P243" s="180">
        <f>SUM(P244:P251)</f>
        <v>0</v>
      </c>
      <c r="Q243" s="179"/>
      <c r="R243" s="180">
        <f>SUM(R244:R251)</f>
        <v>0</v>
      </c>
      <c r="S243" s="179"/>
      <c r="T243" s="181">
        <f>SUM(T244:T251)</f>
        <v>0</v>
      </c>
      <c r="AR243" s="182" t="s">
        <v>154</v>
      </c>
      <c r="AT243" s="183" t="s">
        <v>72</v>
      </c>
      <c r="AU243" s="183" t="s">
        <v>73</v>
      </c>
      <c r="AY243" s="182" t="s">
        <v>126</v>
      </c>
      <c r="BK243" s="184">
        <f>SUM(BK244:BK251)</f>
        <v>0</v>
      </c>
    </row>
    <row r="244" spans="1:65" s="2" customFormat="1" ht="14.45" customHeight="1">
      <c r="A244" s="31"/>
      <c r="B244" s="32"/>
      <c r="C244" s="185" t="s">
        <v>344</v>
      </c>
      <c r="D244" s="185" t="s">
        <v>128</v>
      </c>
      <c r="E244" s="186" t="s">
        <v>78</v>
      </c>
      <c r="F244" s="187" t="s">
        <v>345</v>
      </c>
      <c r="G244" s="188" t="s">
        <v>290</v>
      </c>
      <c r="H244" s="189">
        <v>1</v>
      </c>
      <c r="I244" s="190"/>
      <c r="J244" s="191">
        <f>ROUND(I244*H244,2)</f>
        <v>0</v>
      </c>
      <c r="K244" s="192"/>
      <c r="L244" s="36"/>
      <c r="M244" s="193" t="s">
        <v>1</v>
      </c>
      <c r="N244" s="194" t="s">
        <v>38</v>
      </c>
      <c r="O244" s="68"/>
      <c r="P244" s="195">
        <f>O244*H244</f>
        <v>0</v>
      </c>
      <c r="Q244" s="195">
        <v>0</v>
      </c>
      <c r="R244" s="195">
        <f>Q244*H244</f>
        <v>0</v>
      </c>
      <c r="S244" s="195">
        <v>0</v>
      </c>
      <c r="T244" s="196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7" t="s">
        <v>132</v>
      </c>
      <c r="AT244" s="197" t="s">
        <v>128</v>
      </c>
      <c r="AU244" s="197" t="s">
        <v>78</v>
      </c>
      <c r="AY244" s="14" t="s">
        <v>126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14" t="s">
        <v>78</v>
      </c>
      <c r="BK244" s="198">
        <f>ROUND(I244*H244,2)</f>
        <v>0</v>
      </c>
      <c r="BL244" s="14" t="s">
        <v>132</v>
      </c>
      <c r="BM244" s="197" t="s">
        <v>346</v>
      </c>
    </row>
    <row r="245" spans="1:47" s="2" customFormat="1" ht="11.25">
      <c r="A245" s="31"/>
      <c r="B245" s="32"/>
      <c r="C245" s="33"/>
      <c r="D245" s="199" t="s">
        <v>134</v>
      </c>
      <c r="E245" s="33"/>
      <c r="F245" s="200" t="s">
        <v>345</v>
      </c>
      <c r="G245" s="33"/>
      <c r="H245" s="33"/>
      <c r="I245" s="154"/>
      <c r="J245" s="33"/>
      <c r="K245" s="33"/>
      <c r="L245" s="36"/>
      <c r="M245" s="201"/>
      <c r="N245" s="202"/>
      <c r="O245" s="68"/>
      <c r="P245" s="68"/>
      <c r="Q245" s="68"/>
      <c r="R245" s="68"/>
      <c r="S245" s="68"/>
      <c r="T245" s="69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T245" s="14" t="s">
        <v>134</v>
      </c>
      <c r="AU245" s="14" t="s">
        <v>78</v>
      </c>
    </row>
    <row r="246" spans="1:65" s="2" customFormat="1" ht="14.45" customHeight="1">
      <c r="A246" s="31"/>
      <c r="B246" s="32"/>
      <c r="C246" s="185" t="s">
        <v>347</v>
      </c>
      <c r="D246" s="185" t="s">
        <v>128</v>
      </c>
      <c r="E246" s="186" t="s">
        <v>80</v>
      </c>
      <c r="F246" s="187" t="s">
        <v>348</v>
      </c>
      <c r="G246" s="188" t="s">
        <v>290</v>
      </c>
      <c r="H246" s="189">
        <v>1</v>
      </c>
      <c r="I246" s="190"/>
      <c r="J246" s="191">
        <f>ROUND(I246*H246,2)</f>
        <v>0</v>
      </c>
      <c r="K246" s="192"/>
      <c r="L246" s="36"/>
      <c r="M246" s="193" t="s">
        <v>1</v>
      </c>
      <c r="N246" s="194" t="s">
        <v>38</v>
      </c>
      <c r="O246" s="68"/>
      <c r="P246" s="195">
        <f>O246*H246</f>
        <v>0</v>
      </c>
      <c r="Q246" s="195">
        <v>0</v>
      </c>
      <c r="R246" s="195">
        <f>Q246*H246</f>
        <v>0</v>
      </c>
      <c r="S246" s="195">
        <v>0</v>
      </c>
      <c r="T246" s="196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7" t="s">
        <v>132</v>
      </c>
      <c r="AT246" s="197" t="s">
        <v>128</v>
      </c>
      <c r="AU246" s="197" t="s">
        <v>78</v>
      </c>
      <c r="AY246" s="14" t="s">
        <v>126</v>
      </c>
      <c r="BE246" s="198">
        <f>IF(N246="základní",J246,0)</f>
        <v>0</v>
      </c>
      <c r="BF246" s="198">
        <f>IF(N246="snížená",J246,0)</f>
        <v>0</v>
      </c>
      <c r="BG246" s="198">
        <f>IF(N246="zákl. přenesená",J246,0)</f>
        <v>0</v>
      </c>
      <c r="BH246" s="198">
        <f>IF(N246="sníž. přenesená",J246,0)</f>
        <v>0</v>
      </c>
      <c r="BI246" s="198">
        <f>IF(N246="nulová",J246,0)</f>
        <v>0</v>
      </c>
      <c r="BJ246" s="14" t="s">
        <v>78</v>
      </c>
      <c r="BK246" s="198">
        <f>ROUND(I246*H246,2)</f>
        <v>0</v>
      </c>
      <c r="BL246" s="14" t="s">
        <v>132</v>
      </c>
      <c r="BM246" s="197" t="s">
        <v>349</v>
      </c>
    </row>
    <row r="247" spans="1:47" s="2" customFormat="1" ht="11.25">
      <c r="A247" s="31"/>
      <c r="B247" s="32"/>
      <c r="C247" s="33"/>
      <c r="D247" s="199" t="s">
        <v>134</v>
      </c>
      <c r="E247" s="33"/>
      <c r="F247" s="200" t="s">
        <v>348</v>
      </c>
      <c r="G247" s="33"/>
      <c r="H247" s="33"/>
      <c r="I247" s="154"/>
      <c r="J247" s="33"/>
      <c r="K247" s="33"/>
      <c r="L247" s="36"/>
      <c r="M247" s="201"/>
      <c r="N247" s="202"/>
      <c r="O247" s="68"/>
      <c r="P247" s="68"/>
      <c r="Q247" s="68"/>
      <c r="R247" s="68"/>
      <c r="S247" s="68"/>
      <c r="T247" s="69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T247" s="14" t="s">
        <v>134</v>
      </c>
      <c r="AU247" s="14" t="s">
        <v>78</v>
      </c>
    </row>
    <row r="248" spans="1:65" s="2" customFormat="1" ht="14.45" customHeight="1">
      <c r="A248" s="31"/>
      <c r="B248" s="32"/>
      <c r="C248" s="185" t="s">
        <v>350</v>
      </c>
      <c r="D248" s="185" t="s">
        <v>128</v>
      </c>
      <c r="E248" s="186" t="s">
        <v>147</v>
      </c>
      <c r="F248" s="187" t="s">
        <v>351</v>
      </c>
      <c r="G248" s="188" t="s">
        <v>290</v>
      </c>
      <c r="H248" s="189">
        <v>1</v>
      </c>
      <c r="I248" s="190"/>
      <c r="J248" s="191">
        <f>ROUND(I248*H248,2)</f>
        <v>0</v>
      </c>
      <c r="K248" s="192"/>
      <c r="L248" s="36"/>
      <c r="M248" s="193" t="s">
        <v>1</v>
      </c>
      <c r="N248" s="194" t="s">
        <v>38</v>
      </c>
      <c r="O248" s="68"/>
      <c r="P248" s="195">
        <f>O248*H248</f>
        <v>0</v>
      </c>
      <c r="Q248" s="195">
        <v>0</v>
      </c>
      <c r="R248" s="195">
        <f>Q248*H248</f>
        <v>0</v>
      </c>
      <c r="S248" s="195">
        <v>0</v>
      </c>
      <c r="T248" s="196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7" t="s">
        <v>132</v>
      </c>
      <c r="AT248" s="197" t="s">
        <v>128</v>
      </c>
      <c r="AU248" s="197" t="s">
        <v>78</v>
      </c>
      <c r="AY248" s="14" t="s">
        <v>126</v>
      </c>
      <c r="BE248" s="198">
        <f>IF(N248="základní",J248,0)</f>
        <v>0</v>
      </c>
      <c r="BF248" s="198">
        <f>IF(N248="snížená",J248,0)</f>
        <v>0</v>
      </c>
      <c r="BG248" s="198">
        <f>IF(N248="zákl. přenesená",J248,0)</f>
        <v>0</v>
      </c>
      <c r="BH248" s="198">
        <f>IF(N248="sníž. přenesená",J248,0)</f>
        <v>0</v>
      </c>
      <c r="BI248" s="198">
        <f>IF(N248="nulová",J248,0)</f>
        <v>0</v>
      </c>
      <c r="BJ248" s="14" t="s">
        <v>78</v>
      </c>
      <c r="BK248" s="198">
        <f>ROUND(I248*H248,2)</f>
        <v>0</v>
      </c>
      <c r="BL248" s="14" t="s">
        <v>132</v>
      </c>
      <c r="BM248" s="197" t="s">
        <v>352</v>
      </c>
    </row>
    <row r="249" spans="1:47" s="2" customFormat="1" ht="11.25">
      <c r="A249" s="31"/>
      <c r="B249" s="32"/>
      <c r="C249" s="33"/>
      <c r="D249" s="199" t="s">
        <v>134</v>
      </c>
      <c r="E249" s="33"/>
      <c r="F249" s="200" t="s">
        <v>351</v>
      </c>
      <c r="G249" s="33"/>
      <c r="H249" s="33"/>
      <c r="I249" s="154"/>
      <c r="J249" s="33"/>
      <c r="K249" s="33"/>
      <c r="L249" s="36"/>
      <c r="M249" s="201"/>
      <c r="N249" s="202"/>
      <c r="O249" s="68"/>
      <c r="P249" s="68"/>
      <c r="Q249" s="68"/>
      <c r="R249" s="68"/>
      <c r="S249" s="68"/>
      <c r="T249" s="69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T249" s="14" t="s">
        <v>134</v>
      </c>
      <c r="AU249" s="14" t="s">
        <v>78</v>
      </c>
    </row>
    <row r="250" spans="1:65" s="2" customFormat="1" ht="14.45" customHeight="1">
      <c r="A250" s="31"/>
      <c r="B250" s="32"/>
      <c r="C250" s="185" t="s">
        <v>353</v>
      </c>
      <c r="D250" s="185" t="s">
        <v>128</v>
      </c>
      <c r="E250" s="186" t="s">
        <v>132</v>
      </c>
      <c r="F250" s="187" t="s">
        <v>354</v>
      </c>
      <c r="G250" s="188" t="s">
        <v>290</v>
      </c>
      <c r="H250" s="189">
        <v>1</v>
      </c>
      <c r="I250" s="190"/>
      <c r="J250" s="191">
        <f>ROUND(I250*H250,2)</f>
        <v>0</v>
      </c>
      <c r="K250" s="192"/>
      <c r="L250" s="36"/>
      <c r="M250" s="193" t="s">
        <v>1</v>
      </c>
      <c r="N250" s="194" t="s">
        <v>38</v>
      </c>
      <c r="O250" s="68"/>
      <c r="P250" s="195">
        <f>O250*H250</f>
        <v>0</v>
      </c>
      <c r="Q250" s="195">
        <v>0</v>
      </c>
      <c r="R250" s="195">
        <f>Q250*H250</f>
        <v>0</v>
      </c>
      <c r="S250" s="195">
        <v>0</v>
      </c>
      <c r="T250" s="196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7" t="s">
        <v>132</v>
      </c>
      <c r="AT250" s="197" t="s">
        <v>128</v>
      </c>
      <c r="AU250" s="197" t="s">
        <v>78</v>
      </c>
      <c r="AY250" s="14" t="s">
        <v>126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14" t="s">
        <v>78</v>
      </c>
      <c r="BK250" s="198">
        <f>ROUND(I250*H250,2)</f>
        <v>0</v>
      </c>
      <c r="BL250" s="14" t="s">
        <v>132</v>
      </c>
      <c r="BM250" s="197" t="s">
        <v>355</v>
      </c>
    </row>
    <row r="251" spans="1:47" s="2" customFormat="1" ht="11.25">
      <c r="A251" s="31"/>
      <c r="B251" s="32"/>
      <c r="C251" s="33"/>
      <c r="D251" s="199" t="s">
        <v>134</v>
      </c>
      <c r="E251" s="33"/>
      <c r="F251" s="200" t="s">
        <v>354</v>
      </c>
      <c r="G251" s="33"/>
      <c r="H251" s="33"/>
      <c r="I251" s="154"/>
      <c r="J251" s="33"/>
      <c r="K251" s="33"/>
      <c r="L251" s="36"/>
      <c r="M251" s="224"/>
      <c r="N251" s="225"/>
      <c r="O251" s="226"/>
      <c r="P251" s="226"/>
      <c r="Q251" s="226"/>
      <c r="R251" s="226"/>
      <c r="S251" s="226"/>
      <c r="T251" s="227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T251" s="14" t="s">
        <v>134</v>
      </c>
      <c r="AU251" s="14" t="s">
        <v>78</v>
      </c>
    </row>
    <row r="252" spans="1:31" s="2" customFormat="1" ht="6.95" customHeight="1">
      <c r="A252" s="31"/>
      <c r="B252" s="51"/>
      <c r="C252" s="52"/>
      <c r="D252" s="52"/>
      <c r="E252" s="52"/>
      <c r="F252" s="52"/>
      <c r="G252" s="52"/>
      <c r="H252" s="52"/>
      <c r="I252" s="52"/>
      <c r="J252" s="52"/>
      <c r="K252" s="52"/>
      <c r="L252" s="36"/>
      <c r="M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</row>
  </sheetData>
  <sheetProtection algorithmName="SHA-512" hashValue="tiYn0VIdZQrP0CLBuyLvA7p2FTOb665syvtLzwHko5/f27NWerjnIYLs96S1d6lGEE9ItryH8tA6Ksysi7KO4w==" saltValue="wTT9e126+yssR5N/dAFD4EydI3pyHFohvF88Nswt8vTDjIV4qDQdp1NxWrmIck9IvkOuouSK74ee08UWNWw+Nw==" spinCount="100000" sheet="1" objects="1" scenarios="1" formatColumns="0" formatRows="0" autoFilter="0"/>
  <autoFilter ref="C134:K251"/>
  <mergeCells count="11">
    <mergeCell ref="L2:V2"/>
    <mergeCell ref="D112:F112"/>
    <mergeCell ref="D113:F113"/>
    <mergeCell ref="D114:F114"/>
    <mergeCell ref="D115:F115"/>
    <mergeCell ref="E127:H127"/>
    <mergeCell ref="E7:H7"/>
    <mergeCell ref="E16:H16"/>
    <mergeCell ref="E25:H25"/>
    <mergeCell ref="E85:H85"/>
    <mergeCell ref="D111:F111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Uživatel-PC\Uživatel</dc:creator>
  <cp:keywords/>
  <dc:description/>
  <cp:lastModifiedBy>Ing. Tomáš VEČEŘA</cp:lastModifiedBy>
  <dcterms:created xsi:type="dcterms:W3CDTF">2023-05-20T06:28:24Z</dcterms:created>
  <dcterms:modified xsi:type="dcterms:W3CDTF">2023-06-27T05:34:07Z</dcterms:modified>
  <cp:category/>
  <cp:version/>
  <cp:contentType/>
  <cp:contentStatus/>
</cp:coreProperties>
</file>