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27292-1 - SO01 Obnova tůní" sheetId="2" r:id="rId2"/>
    <sheet name="227292-2 - Vedlejší a ost..." sheetId="3" r:id="rId3"/>
  </sheets>
  <definedNames>
    <definedName name="_xlnm.Print_Area" localSheetId="0">'Rekapitulace stavby'!$D$4:$AO$76,'Rekapitulace stavby'!$C$82:$AQ$97</definedName>
    <definedName name="_xlnm._FilterDatabase" localSheetId="1" hidden="1">'227292-1 - SO01 Obnova tůní'!$C$124:$K$318</definedName>
    <definedName name="_xlnm.Print_Area" localSheetId="1">'227292-1 - SO01 Obnova tůní'!$C$4:$J$76,'227292-1 - SO01 Obnova tůní'!$C$82:$J$106,'227292-1 - SO01 Obnova tůní'!$C$112:$K$318</definedName>
    <definedName name="_xlnm._FilterDatabase" localSheetId="2" hidden="1">'227292-2 - Vedlejší a ost...'!$C$120:$K$165</definedName>
    <definedName name="_xlnm.Print_Area" localSheetId="2">'227292-2 - Vedlejší a ost...'!$C$4:$J$76,'227292-2 - Vedlejší a ost...'!$C$82:$J$102,'227292-2 - Vedlejší a ost...'!$C$108:$K$165</definedName>
    <definedName name="_xlnm.Print_Titles" localSheetId="0">'Rekapitulace stavby'!$92:$92</definedName>
    <definedName name="_xlnm.Print_Titles" localSheetId="1">'227292-1 - SO01 Obnova tůní'!$124:$124</definedName>
    <definedName name="_xlnm.Print_Titles" localSheetId="2">'227292-2 - Vedlejší a ost...'!$120:$120</definedName>
  </definedNames>
  <calcPr fullCalcOnLoad="1"/>
</workbook>
</file>

<file path=xl/sharedStrings.xml><?xml version="1.0" encoding="utf-8"?>
<sst xmlns="http://schemas.openxmlformats.org/spreadsheetml/2006/main" count="2467" uniqueCount="474">
  <si>
    <t>Export Komplet</t>
  </si>
  <si>
    <t/>
  </si>
  <si>
    <t>2.0</t>
  </si>
  <si>
    <t>ZAMOK</t>
  </si>
  <si>
    <t>False</t>
  </si>
  <si>
    <t>{76327405-4a4c-40c2-a943-ced1b66868ae}</t>
  </si>
  <si>
    <t>0,1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</si>
  <si>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</si>
  <si>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</si>
  <si>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</si>
  <si>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</si>
  <si>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</si>
  <si>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0,01</t>
  </si>
  <si>
    <t>Kód:</t>
  </si>
  <si>
    <t>227292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</si>
  <si>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</si>
  <si>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</si>
  <si>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Revitalizace tůní ve Frýdeckém lese</t>
  </si>
  <si>
    <t>KSO:</t>
  </si>
  <si>
    <t>CC-CZ:</t>
  </si>
  <si>
    <t>Místo:</t>
  </si>
  <si>
    <t>Frýdek-Místek</t>
  </si>
  <si>
    <t>Datum:</t>
  </si>
  <si>
    <t>4. 5. 2023</t>
  </si>
  <si>
    <t>Zadavatel:</t>
  </si>
  <si>
    <t>IČ:</t>
  </si>
  <si>
    <t>00296643</t>
  </si>
  <si>
    <t>Město Frýdek-Místek</t>
  </si>
  <si>
    <t>DIČ:</t>
  </si>
  <si>
    <t>CZ00296643</t>
  </si>
  <si>
    <t>Uchazeč:</t>
  </si>
  <si>
    <t>Vyplň údaj</t>
  </si>
  <si>
    <t>Projektant:</t>
  </si>
  <si>
    <t>46344942</t>
  </si>
  <si>
    <t>GEOtest, a.s.</t>
  </si>
  <si>
    <t>CZ46344942</t>
  </si>
  <si>
    <t>True</t>
  </si>
  <si>
    <t>1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</si>
  <si>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</si>
  <si>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</si>
  <si>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</si>
  <si>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</si>
  <si>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</si>
  <si>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</si>
  <si>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</si>
  <si>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</si>
  <si>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</si>
  <si>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</si>
  <si>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</si>
  <si>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</si>
  <si>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</si>
  <si>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</si>
  <si>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</si>
  <si>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</si>
  <si>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</si>
  <si>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</si>
  <si>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</si>
  <si>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</si>
  <si>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</si>
  <si>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</si>
  <si>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</si>
  <si>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</si>
  <si>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</si>
  <si>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</si>
  <si>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</si>
  <si>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</si>
  <si>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</si>
  <si>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</si>
  <si>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</si>
  <si>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</si>
  <si>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</si>
  <si>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</si>
  <si>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</si>
  <si>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</si>
  <si>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</si>
  <si>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</si>
  <si>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</si>
  <si>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</si>
  <si>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</si>
  <si>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</si>
  <si>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</si>
  <si>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</si>
  <si>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</si>
  <si>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</si>
  <si>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</si>
  <si>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</si>
  <si>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227292-1</t>
  </si>
  <si>
    <t>SO01 Obnova tůní</t>
  </si>
  <si>
    <t>STA</t>
  </si>
  <si>
    <t>{ec89c27f-f062-49cb-9b9a-13428ebfcd94}</t>
  </si>
  <si>
    <t>2</t>
  </si>
  <si>
    <t>227292-2</t>
  </si>
  <si>
    <t>Vedlejší a ostatní náklady</t>
  </si>
  <si>
    <t>{c2a08e29-d747-45bf-8751-d74812013dd2}</t>
  </si>
  <si>
    <t>KRYCÍ LIST SOUPISU PRACÍ</t>
  </si>
  <si>
    <t>Objekt:</t>
  </si>
  <si>
    <t>227292-1 - SO01 Obnova tůní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</si>
  <si>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</si>
  <si>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</si>
  <si>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</si>
  <si>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</si>
  <si>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</si>
  <si>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</si>
  <si>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</si>
  <si>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</si>
  <si>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</si>
  <si>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</si>
  <si>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</si>
  <si>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</si>
  <si>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</si>
  <si>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</si>
  <si>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</si>
  <si>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</si>
  <si>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</si>
  <si>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</si>
  <si>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</si>
  <si>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</si>
  <si>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</si>
  <si>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</si>
  <si>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</si>
  <si>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</si>
  <si>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</si>
  <si>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</si>
  <si>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</si>
  <si>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</si>
  <si>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</si>
  <si>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</si>
  <si>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</si>
  <si>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</si>
  <si>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1111011021R</t>
  </si>
  <si>
    <t>Příplatek za použití totálního herbicidu ze skupiny glyfosátů</t>
  </si>
  <si>
    <t>l</t>
  </si>
  <si>
    <t>4</t>
  </si>
  <si>
    <t>1212256705</t>
  </si>
  <si>
    <t>PP</t>
  </si>
  <si>
    <t>P</t>
  </si>
  <si>
    <t>Poznámka k položce:
Dávkování 9 l/ha - bude dodrženo dávkování a technologický postup výrobce!!!</t>
  </si>
  <si>
    <t>VV</t>
  </si>
  <si>
    <t>(1500,0/10000)*200,0*2 "likvidace křídlatky a bolševníku totálním herbicidem ze skupiny glyfosátů; dávkování max 200 l/ha; aplikace bude provedena 2x"</t>
  </si>
  <si>
    <t>111111101</t>
  </si>
  <si>
    <t>Odstranění travin v rovině nebo ve svahu do 1:5 ručně</t>
  </si>
  <si>
    <t>m2</t>
  </si>
  <si>
    <t>CS ÚRS 2023 01</t>
  </si>
  <si>
    <t>-1566661176</t>
  </si>
  <si>
    <t>Odstranění travin a rákosu ručně travin pro jakoukoli plochu v rovině nebo ve svahu sklonu do 1:5</t>
  </si>
  <si>
    <t>1500,0*2 "likvidace křídlatky a bolševníku totálním herbicidem ze skupiny glyfosátů; aplikace bude provedena 2x"</t>
  </si>
  <si>
    <t>3</t>
  </si>
  <si>
    <t>122111101</t>
  </si>
  <si>
    <t>Odkopávky a prokopávky v hornině třídy těžitelnosti I, skupiny 1 a 2 ručně</t>
  </si>
  <si>
    <t>m3</t>
  </si>
  <si>
    <t>1950504175</t>
  </si>
  <si>
    <t>Odkopávky a prokopávky ručně zapažené i nezapažené v hornině třídy těžitelnosti I skupiny 1 a 2</t>
  </si>
  <si>
    <t>cca 10 % bude prováděno ručně v ochranném pásmu inženýrských sítí - jedná se o odhad projektanta</t>
  </si>
  <si>
    <t>166,55*0,1 "odtěžení sedimentů z tůní T1; T2 a T4; planimetrováno SW ACAD Civil 3D"</t>
  </si>
  <si>
    <t>122151104</t>
  </si>
  <si>
    <t>Odkopávky a prokopávky nezapažené v hornině třídy těžitelnosti I skupiny 1 a 2 objem do 500 m3 strojně</t>
  </si>
  <si>
    <t>-759207468</t>
  </si>
  <si>
    <t>Odkopávky a prokopávky nezapažené strojně v hornině třídy těžitelnosti I skupiny 1 a 2 přes 100 do 500 m3</t>
  </si>
  <si>
    <t>Poznámka k položce:
V rámci odtěžení sedimentů budou v tůních T2 a T4 definovány kynety toku, které budou mít miskovitý tvar o šířce od 0,6 do 1,7 m a hloubce od 0,1 do 0,15 m.
U tůně T3 bde kyneta nefinována stejně jako u tůní T2 a T4.</t>
  </si>
  <si>
    <t>166,55*0,9 "odtěžení sedimentů z tůní T1; T2 a T4; zbývajících 10 % bude prováděno ručně v OP inženýrských sítí; planimetrováno SW ACAD Civil 3D"</t>
  </si>
  <si>
    <t>(8,87+8,87+11,55)*0,2+5,57 "výkop pro opevnění přelivu na hrázi tůně T1"</t>
  </si>
  <si>
    <t>Součet</t>
  </si>
  <si>
    <t>5</t>
  </si>
  <si>
    <t>129951121</t>
  </si>
  <si>
    <t>Bourání zdiva z betonu prostého neprokládaného v odkopávkách nebo prokopávkách strojně</t>
  </si>
  <si>
    <t>1673340692</t>
  </si>
  <si>
    <t>Bourání konstrukcí v odkopávkách a prokopávkách strojně s přemístěním suti na hromady na vzdálenost do 20 m nebo s naložením na dopravní prostředek z betonu prostého neprokládaného</t>
  </si>
  <si>
    <t>km 2,424 81</t>
  </si>
  <si>
    <t>1,2 "odstranění betonové konstrukce"</t>
  </si>
  <si>
    <t>0,45 "beton propustku"</t>
  </si>
  <si>
    <t>km 2,483 26</t>
  </si>
  <si>
    <t>0,06 "beton"</t>
  </si>
  <si>
    <t>0,23 "beton propustku"</t>
  </si>
  <si>
    <t>km 2,525 20</t>
  </si>
  <si>
    <t>0,7 "beton"</t>
  </si>
  <si>
    <t>km 2,588 77</t>
  </si>
  <si>
    <t>0,6 "beton"</t>
  </si>
  <si>
    <t>6</t>
  </si>
  <si>
    <t>132151101</t>
  </si>
  <si>
    <t>Hloubení rýh nezapažených š do 800 mm v hornině třídy těžitelnosti I skupiny 1 a 2 objem do 20 m3 strojně</t>
  </si>
  <si>
    <t>-801318771</t>
  </si>
  <si>
    <t>Hloubení nezapažených rýh šířky do 800 mm strojně s urovnáním dna do předepsaného profilu a spádu v hornině třídy těžitelnosti I skupiny 1 a 2 do 20 m3</t>
  </si>
  <si>
    <t>3,2*0,5 "kamenný výztužný pas pod hrází tůně T1"</t>
  </si>
  <si>
    <t>7</t>
  </si>
  <si>
    <t>162351103</t>
  </si>
  <si>
    <t>Vodorovné přemístění přes 50 do 500 m výkopku/sypaniny z horniny třídy těžitelnosti I skupiny 1 až 3</t>
  </si>
  <si>
    <t>1576257675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</si>
  <si>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</si>
  <si>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Odvoz do vzdálenosti cca 100 m</t>
  </si>
  <si>
    <t>166,55 "odtěžení sedimentů z tůní T1; T2 a T4"</t>
  </si>
  <si>
    <t>8</t>
  </si>
  <si>
    <t>171201103R</t>
  </si>
  <si>
    <t>Likvidace vybouraných hmot a suti v souladu se zákonem O odpadech č. 541/2020 Sb. v platném znění.</t>
  </si>
  <si>
    <t>534947997</t>
  </si>
  <si>
    <t>Poznámka k položce:
Součástí likvidace je doprava a případné poplatky za skládkovné.</t>
  </si>
  <si>
    <t>0,049*4,0 "kovová trouba; jedná se o odhad projektanta"</t>
  </si>
  <si>
    <t>0,049*4,5 "PVC trouba propustku; jedná se o odhad projektanta"</t>
  </si>
  <si>
    <t>9</t>
  </si>
  <si>
    <t>171201106R</t>
  </si>
  <si>
    <t>Kompletní likvidace dřevních zbytků, větví a pařezů v souladu se zákonem O odpadech č. 541/2020 Sb. v platném znění.</t>
  </si>
  <si>
    <t>-508117114</t>
  </si>
  <si>
    <t>5,0 "odstranění skládky bioodpadu; odhad projektanta"</t>
  </si>
  <si>
    <t>10</t>
  </si>
  <si>
    <t>M</t>
  </si>
  <si>
    <t>749101001R</t>
  </si>
  <si>
    <t>lavička jednoduchá nízká, délka 1 m, výška 0,25 m na patkách</t>
  </si>
  <si>
    <t>kus</t>
  </si>
  <si>
    <t>240377180</t>
  </si>
  <si>
    <t>Poznámka k položce:
Součástí položky je dodávka vč. zabudování, veškerého montážního materiálu a zemních prací a úklidu přebytečného materiálu</t>
  </si>
  <si>
    <t>11</t>
  </si>
  <si>
    <t>749101002R</t>
  </si>
  <si>
    <t>informační tabule</t>
  </si>
  <si>
    <t>-1418854953</t>
  </si>
  <si>
    <t>Informační tabule. Minimální rozměr je 300 mm na šířku a 200 mm na výšku, minimální tloušťka 2 mm. Materiál na výrobu pamětní desky musí být trvalého charakteru – například hliník, mosaz, plast.</t>
  </si>
  <si>
    <t>12</t>
  </si>
  <si>
    <t>749101003R</t>
  </si>
  <si>
    <t>pamětní deska</t>
  </si>
  <si>
    <t>-1746789051</t>
  </si>
  <si>
    <t>Pamětní deska. Plocha informační tabule 594 x 841 cm, výška 2 m na patkách</t>
  </si>
  <si>
    <t>13</t>
  </si>
  <si>
    <t>175151101</t>
  </si>
  <si>
    <t>Obsypání potrubí strojně sypaninou bez prohození, uloženou do 3 m</t>
  </si>
  <si>
    <t>1574369658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</si>
  <si>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</si>
  <si>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7,37 "ŠP zásyp 0-32; propustek"</t>
  </si>
  <si>
    <t>14</t>
  </si>
  <si>
    <t>58331200</t>
  </si>
  <si>
    <t>štěrkopísek netříděný</t>
  </si>
  <si>
    <t>t</t>
  </si>
  <si>
    <t>-639998480</t>
  </si>
  <si>
    <t>7,37*2 'Přepočtené koeficientem množství</t>
  </si>
  <si>
    <t>181006113</t>
  </si>
  <si>
    <t>Rozprostření zemin tl vrstvy do 0,2 m schopných zúrodnění v rovině a sklonu do 1:5</t>
  </si>
  <si>
    <t>1068250411</t>
  </si>
  <si>
    <t>Rozprostření zemin schopných zúrodnění v rovině a ve sklonu do 1:5, tloušťka vrstvy přes 0,15 do 0,20 m</t>
  </si>
  <si>
    <t>166,55/0,2 "rozprostření vytěžených sedimentů na pozemcích určených investorem"</t>
  </si>
  <si>
    <t>3,2*0,5/0,2 "kamenný výztužný pas pod hrází tůně T1"</t>
  </si>
  <si>
    <t>((8,87+8,87+11,55)*0,2+5,26)/0,2 "výkop pro opevnění přelivu na hrázi tůně T1"</t>
  </si>
  <si>
    <t>Zakládání</t>
  </si>
  <si>
    <t>16</t>
  </si>
  <si>
    <t>213141111</t>
  </si>
  <si>
    <t>Zřízení vrstvy z geotextilie v rovině nebo ve sklonu do 1:5 š do 3 m</t>
  </si>
  <si>
    <t>-151441213</t>
  </si>
  <si>
    <t>Zřízení vrstvy z geotextilie filtrační, separační, odvodňovací, ochranné, výztužné nebo protierozní v rovině nebo ve sklonu do 1:5, šířky do 3 m</t>
  </si>
  <si>
    <t>57,6 "geotextilie na hrázi tůně T1"</t>
  </si>
  <si>
    <t>17</t>
  </si>
  <si>
    <t>MTM.69366058</t>
  </si>
  <si>
    <t>textilie GEOFILTEX 63 63/50 500g/m2 do š 8,8m</t>
  </si>
  <si>
    <t>-2111170609</t>
  </si>
  <si>
    <t>57,6*1,1845 'Přepočtené koeficientem množství</t>
  </si>
  <si>
    <t>Svislé a kompletní konstrukce</t>
  </si>
  <si>
    <t>18</t>
  </si>
  <si>
    <t>321213112</t>
  </si>
  <si>
    <t>Zdivo nadzákladové z lomového kamene vodních staveb výplňové na maltu MC 10</t>
  </si>
  <si>
    <t>-507022712</t>
  </si>
  <si>
    <t>Zdivo nadzákladové z lomového kamene vodních staveb přehrad, jezů a plavebních komor, spodní stavby vodních elektráren, odběrných věží a výpustných zařízení, opěrných zdí, šachet, šachtic a ostatních konstrukcí výplňové z lomového kamene tříděného na maltu cementovou MC 10</t>
  </si>
  <si>
    <t>1,26 "zdivo z lomového kamene, propustek"</t>
  </si>
  <si>
    <t>Vodorovné konstrukce</t>
  </si>
  <si>
    <t>19</t>
  </si>
  <si>
    <t>451313531</t>
  </si>
  <si>
    <t>Podkladní vrstva z betonu prostého se zvýšenými nároky na prostředí pod dlažbu tl přes 150 do 200 mm</t>
  </si>
  <si>
    <t>-1142187315</t>
  </si>
  <si>
    <t>Podkladní vrstva z betonu prostého pod dlažbu se zvýšenými nároky na prostředí tl. přes 150 do 200 mm</t>
  </si>
  <si>
    <t>0,83*1,16 "beton pod mosaznou trubkou; studánka"</t>
  </si>
  <si>
    <t>20</t>
  </si>
  <si>
    <t>451315113R</t>
  </si>
  <si>
    <t>Podkladní nebo vyrovnávací vrstva z betonu C16/20 tl 100 mm</t>
  </si>
  <si>
    <t>-1829192925</t>
  </si>
  <si>
    <t>Podkladní nebo vyrovnávací vrstva z betonu prostého tř. C 25/30, ve vrstvě Podkladní nebo vyrovnávací vrstva z betonu C16/20 tl 100 mm</t>
  </si>
  <si>
    <t>0,56 "beton C16/20, tl. 15 cm; lem propustku"</t>
  </si>
  <si>
    <t>451573111</t>
  </si>
  <si>
    <t>Lože pod potrubí otevřený výkop ze štěrkopísku</t>
  </si>
  <si>
    <t>1293382544</t>
  </si>
  <si>
    <t>Lože pod potrubí, stoky a drobné objekty v otevřeném výkopu z písku a štěrkopísku do 63 mm</t>
  </si>
  <si>
    <t>2,42 "ŠP lože 0-20; propustek"</t>
  </si>
  <si>
    <t>22</t>
  </si>
  <si>
    <t>457531111</t>
  </si>
  <si>
    <t>Filtrační vrstvy z hrubého drceného kameniva bez zhutnění frakce od 4 až 8 do 22 až 32 mm</t>
  </si>
  <si>
    <t>1688562002</t>
  </si>
  <si>
    <t>Filtrační vrstvy jakékoliv tloušťky a sklonu z hrubého drceného kameniva bez zhutnění, frakce od 4-8 do 22-32 mm</t>
  </si>
  <si>
    <t>8,87*0,2 "filtrační vrstva 0-32 pod dlažbou; hráz tůně T1"</t>
  </si>
  <si>
    <t>11,55*0,2 "filtrační vrstva pod záhozem; hráz tůně T1"</t>
  </si>
  <si>
    <t>23</t>
  </si>
  <si>
    <t>461211711</t>
  </si>
  <si>
    <t>Patka z lomového kamene pro dlažbu na sucho bez výplně spár</t>
  </si>
  <si>
    <t>-1704495504</t>
  </si>
  <si>
    <t>Patka z lomového kamene lomařsky upraveného pro dlažbu zděná na sucho bez výplně spár</t>
  </si>
  <si>
    <t>0,6 "studánka"</t>
  </si>
  <si>
    <t>24</t>
  </si>
  <si>
    <t>462511270</t>
  </si>
  <si>
    <t>Zához z lomového kamene bez proštěrkování z terénu hmotnost do 200 kg</t>
  </si>
  <si>
    <t>-816475090</t>
  </si>
  <si>
    <t>Zához z lomového kamene neupraveného záhozového bez proštěrkování z terénu, hmotnosti jednotlivých kamenů do 200 kg</t>
  </si>
  <si>
    <t>5,26 "hráz tůně T1"</t>
  </si>
  <si>
    <t>3,2*0,5 "kamenný výztužný pas; hráz tůně T1"</t>
  </si>
  <si>
    <t>0,36 "studánka"</t>
  </si>
  <si>
    <t>25</t>
  </si>
  <si>
    <t>463212121</t>
  </si>
  <si>
    <t>Rovnanina z lomového kamene upraveného s vyplněním spár těženým kamenivem</t>
  </si>
  <si>
    <t>440579253</t>
  </si>
  <si>
    <t>Rovnanina z lomového kamene upraveného, tříděného jakékoliv tloušťky rovnaniny s vyplněním spár a dutin těženým kamenivem</t>
  </si>
  <si>
    <t>0,23 "studánka"</t>
  </si>
  <si>
    <t>26</t>
  </si>
  <si>
    <t>464571201</t>
  </si>
  <si>
    <t>Netříděná zemina, vč. dopravy do 10 km</t>
  </si>
  <si>
    <t>1056948047</t>
  </si>
  <si>
    <t>3,0 "prosypání zeminou; hráz tůně T1"</t>
  </si>
  <si>
    <t>27</t>
  </si>
  <si>
    <t>465513127</t>
  </si>
  <si>
    <t>Dlažba z lomového kamene na cementovou maltu s vyspárováním tl 200 mm</t>
  </si>
  <si>
    <t>-708520840</t>
  </si>
  <si>
    <t>Dlažba z lomového kamene lomařsky upraveného na cementovou maltu, s vyspárováním cementovou maltou, tl. kamene 200 mm</t>
  </si>
  <si>
    <t>8,87 "hráz tůně T1"</t>
  </si>
  <si>
    <t>28</t>
  </si>
  <si>
    <t>465513227</t>
  </si>
  <si>
    <t>Dlažba z lomového kamene na cementovou maltu s vyspárováním tl 250 mm pro hráze</t>
  </si>
  <si>
    <t>1766203651</t>
  </si>
  <si>
    <t>Dlažba z lomového kamene lomařsky upraveného na cementovou maltu, s vyspárováním cementovou maltou, tl. kamene 250 mm</t>
  </si>
  <si>
    <t>0,93 "lem propustku"</t>
  </si>
  <si>
    <t>29</t>
  </si>
  <si>
    <t>466981113</t>
  </si>
  <si>
    <t>Klestová podestýlka upevněná tl do 100 mm</t>
  </si>
  <si>
    <t>-2046703548</t>
  </si>
  <si>
    <t>Vegetační zpevnění plošné klestová podestýlka z vrbového klestu, upevněná, tl. vrstvy do 100 mm</t>
  </si>
  <si>
    <t>14,88 "hráz tůně T1"</t>
  </si>
  <si>
    <t>30</t>
  </si>
  <si>
    <t>467951230</t>
  </si>
  <si>
    <t>Práh dřevěný dvojitý z kulatiny přes 290 do 400 mm</t>
  </si>
  <si>
    <t>m</t>
  </si>
  <si>
    <t>186566655</t>
  </si>
  <si>
    <t>Práh dřevěný z výřezů pro stavební účely zajištění na vzdušné straně pilotami Ø od 150 do 190 mm, délky od 1,5 do 1,8 m, zaraženými v osové vzdálenosti od 1 do 3 m dvojitý z kulatiny Ø přes 290 do 400 mm</t>
  </si>
  <si>
    <t>Poznámka k položce:
Součástí položky je také geotextilie 63/40 o celkové výměře 132,6 m2.</t>
  </si>
  <si>
    <t>1,7 "dřevěný stupeň v km 2,483 26"</t>
  </si>
  <si>
    <t>1,0 "dřevěný stupeň v km 2,525 20"</t>
  </si>
  <si>
    <t>1,7 "dřevěný stupeň v km 5,558 77"</t>
  </si>
  <si>
    <t>0,6 "dřevěný stupeň v km 2,583 96"</t>
  </si>
  <si>
    <t>31</t>
  </si>
  <si>
    <t>469952001R</t>
  </si>
  <si>
    <t>Frézovaná dubová kulatina Ø200</t>
  </si>
  <si>
    <t>ks</t>
  </si>
  <si>
    <t>971501849</t>
  </si>
  <si>
    <t>Frézovaná dubová kulatina Ø200, délka 2,5 m. Součástí dodávky je také materiál a jeho zabudování.</t>
  </si>
  <si>
    <t>64 "hráz tůně T1"</t>
  </si>
  <si>
    <t>Komunikace pozemní</t>
  </si>
  <si>
    <t>32</t>
  </si>
  <si>
    <t>564831111</t>
  </si>
  <si>
    <t>Podklad ze štěrkodrtě ŠD plochy přes 100 m2 tl 100 mm</t>
  </si>
  <si>
    <t>2114472813</t>
  </si>
  <si>
    <t>Podklad ze štěrkodrti ŠD s rozprostřením a zhutněním plochy přes 100 m2, po zhutnění tl. 100 mm</t>
  </si>
  <si>
    <t>44,4 "hráz tůně T1"</t>
  </si>
  <si>
    <t>72,0 "lesní pěšina"</t>
  </si>
  <si>
    <t>33</t>
  </si>
  <si>
    <t>564932111</t>
  </si>
  <si>
    <t>Podklad z mechanicky zpevněného kameniva MZK tl 100 mm</t>
  </si>
  <si>
    <t>-1475285705</t>
  </si>
  <si>
    <t>Podklad z mechanicky zpevněného kameniva MZK (minerální beton) s rozprostřením a s hutněním, po zhutnění tl. 100 mm</t>
  </si>
  <si>
    <t>38,4 "hráz tůně T1"</t>
  </si>
  <si>
    <t>60,0 "lesní pěšina"</t>
  </si>
  <si>
    <t>Úpravy povrchů, podlahy a osazování výplní</t>
  </si>
  <si>
    <t>34</t>
  </si>
  <si>
    <t>62863 R</t>
  </si>
  <si>
    <t>Příplatek za průmyslově vyráběnou spárovací hmotu pro přírodní kámen a venkovní použití</t>
  </si>
  <si>
    <t>1002607997</t>
  </si>
  <si>
    <t>Příplatek za průmyslově vyráběnou spárovací hmotu pro přírodní kámen a venkovní použití.
Spárování zdiva z lomového kamene upraveného maltou cementovou hloubky vysekaných spár přes 70 do 120 mm</t>
  </si>
  <si>
    <t>Trubní vedení</t>
  </si>
  <si>
    <t>35</t>
  </si>
  <si>
    <t>850391811</t>
  </si>
  <si>
    <t>Bourání stávajícího potrubí z trub litinových DN přes 250 do 400</t>
  </si>
  <si>
    <t>-1560699121</t>
  </si>
  <si>
    <t>Bourání stávajícího potrubí z trub litinových hrdlových nebo přírubových v otevřeném výkopu DN přes 250 do 400</t>
  </si>
  <si>
    <t>4,0 "kovová trouba; jedná se o odhad projektanta"</t>
  </si>
  <si>
    <t>36</t>
  </si>
  <si>
    <t>8512411311R</t>
  </si>
  <si>
    <t>Montáž potrubí, otevřený výkop DN 50</t>
  </si>
  <si>
    <t>1655188100</t>
  </si>
  <si>
    <t>Montáž potrubí v otevřeném výkopu DN 50</t>
  </si>
  <si>
    <t>2,0 "mosazná trubka DN50; studánka"</t>
  </si>
  <si>
    <t>37</t>
  </si>
  <si>
    <t>196327621R</t>
  </si>
  <si>
    <t>trubka mosazná D 50 tl stěny 2,0mm</t>
  </si>
  <si>
    <t>1399734755</t>
  </si>
  <si>
    <t>2*1,01 'Přepočtené koeficientem množství</t>
  </si>
  <si>
    <t>38</t>
  </si>
  <si>
    <t>871365811</t>
  </si>
  <si>
    <t>Bourání stávajícího potrubí z PVC nebo PP DN přes 150 do 250</t>
  </si>
  <si>
    <t>-58970677</t>
  </si>
  <si>
    <t>Bourání stávajícího potrubí z PVC nebo polypropylenu PP v otevřeném výkopu DN přes 150 do 250</t>
  </si>
  <si>
    <t>4,5 "PVC trouba propustku; jedná se o odhad projektanta"</t>
  </si>
  <si>
    <t>39</t>
  </si>
  <si>
    <t>871375231</t>
  </si>
  <si>
    <t>Kanalizační potrubí z tvrdého PVC jednovrstvé tuhost třídy SN10 DN 315</t>
  </si>
  <si>
    <t>1585697496</t>
  </si>
  <si>
    <t>Kanalizační potrubí z tvrdého PVC v otevřeném výkopu ve sklonu do 20 %, hladkého plnostěnného jednovrstvého, tuhost třídy SN 10 DN 315</t>
  </si>
  <si>
    <t>5,5 "PVC DN300; propustek"</t>
  </si>
  <si>
    <t>Ostatní konstrukce a práce, bourání</t>
  </si>
  <si>
    <t>40</t>
  </si>
  <si>
    <t>934956200R</t>
  </si>
  <si>
    <t>Dvojitý dřevěný požerák s uzamykatelným poklopem</t>
  </si>
  <si>
    <t>komplet</t>
  </si>
  <si>
    <t>1952245989</t>
  </si>
  <si>
    <t>Poznámka k položce:
Součástí dodávky je také veškerý potřebný montážní materiál, zemní práce vč. likvidace přebytečného materiálu.
Dvojitý dřevěný požerák s uzamykatelným poklopem (např. www.drevenepozeraky.cz) vč. dřevěné lávky s oboustranným zábradlím. Požerák je usazen na zabetonované dosedací dubové hranoly. Prostupy potrubí do požeráku jsou utěsněny MS polymerem.</t>
  </si>
  <si>
    <t>227292-2 - Vedlejší a ostatní náklady</t>
  </si>
  <si>
    <t>OST - Ostatní</t>
  </si>
  <si>
    <t>VRN - Vedlejší rozpočtové náklady</t>
  </si>
  <si>
    <t xml:space="preserve">    VRN4 - Inženýrská činnost</t>
  </si>
  <si>
    <t>184813242</t>
  </si>
  <si>
    <t>Zřízení ochrany paty kmene dřeviny tuhou gumovou vyztuženou chráničkou</t>
  </si>
  <si>
    <t>-1993792531</t>
  </si>
  <si>
    <t>30 "ochrana dřevin"</t>
  </si>
  <si>
    <t>27245012</t>
  </si>
  <si>
    <t>chránička pryžová s vysokou ochrannou kmene proti mechanickému poškození sekačkou</t>
  </si>
  <si>
    <t>819532662</t>
  </si>
  <si>
    <t>OST</t>
  </si>
  <si>
    <t>Ostatní</t>
  </si>
  <si>
    <t>800800001</t>
  </si>
  <si>
    <t>Náklady spojené se zajištěním a realizací prací</t>
  </si>
  <si>
    <t>soubor</t>
  </si>
  <si>
    <t>512</t>
  </si>
  <si>
    <t>1537314541</t>
  </si>
  <si>
    <t>Poznámka k položce:
Uvedení pozemků do původního stavu.</t>
  </si>
  <si>
    <t>800800008</t>
  </si>
  <si>
    <t>Protokolární předání stavbou dotčených pozemků a 
komunikací, uvedených do původního stavu, zpět jejich
 vlastníkům</t>
  </si>
  <si>
    <t>-1644572294</t>
  </si>
  <si>
    <t>Protokolární předání stavbou dotčených pozemků a 
komunikací, uvedených do původního stavu, zpět jejich
 vlastníkům</t>
  </si>
  <si>
    <t>800800010</t>
  </si>
  <si>
    <t>Zajištění informační tabule "Bezpečnostní upozornění" vč. veškerého montážního materiálu a osazení, 2 ks</t>
  </si>
  <si>
    <t>-528696297</t>
  </si>
  <si>
    <t>800800015</t>
  </si>
  <si>
    <t>Zajištění a zabezpečení staveniště, zřízení a likvidace zařízení staveniště, včetně případných přípojek, přístupů, 
deponií apod.</t>
  </si>
  <si>
    <t>37925373</t>
  </si>
  <si>
    <t>Zajištění a zabezpečení staveniště, zřízení a likvidace zařízení staveniště, včetně případných přípojek, přístupů, 
deponií apod.</t>
  </si>
  <si>
    <t>VRN</t>
  </si>
  <si>
    <t>Vedlejší rozpočtové náklady</t>
  </si>
  <si>
    <t>01 R</t>
  </si>
  <si>
    <t>Vytyčení inženýrských sítí a zařízení, včetně zajištění případné aktualizace vyjádření správců sítí, která pozbudou platnosti v období mezi předáním staveniště a vytyčením sítí</t>
  </si>
  <si>
    <t>1212063323</t>
  </si>
  <si>
    <t>Poznámka k položce:
Položka obsahuje: 
Zajištění všech nezbytných opatření, jimiž bude předejito porušení jakékoliv inženýrské sítě během výstavby, aktualizaci vyjádření k existenci sítí, jejich vytýčení, označení a ochrana stávajících inženýrských sítí a zařízení v obvodu staveniště. Doklady o vytýčení, včetně zaměření, budou před zahájením stavebních prací předány objednateli v tištěné, příp. digitální formě. Dále respektování ochranných pásem inženýrských sítí dle příslušných norem a vyhlášek a údajů jejich majetkových správců; provedení potřebných přeložek podzemních a nadzemních sítí, jejich ochranu a zajištění; potřebného vypínání vzdušných el. vedení při práci pod nimi, zajištění výluk a náhradního zásobování, související s realizací a propojením inženýrských sítí, úhrada poplatků za připojení elektrického vedení na základní síť apod.</t>
  </si>
  <si>
    <t>03 R</t>
  </si>
  <si>
    <t>Vytyčení stavby (případně pozemků nebo provedení jiných geodetických prací*) odborně způsobilou osobou v oboru zeměměřictví.</t>
  </si>
  <si>
    <t>956267315</t>
  </si>
  <si>
    <t>05 R</t>
  </si>
  <si>
    <t>Zajištění umístění štítku o povolení stavby a stejnopisu oznámení o zahájení prací oblastnímu inspektorátu práce na viditelném místě u vstupu na staveniště.</t>
  </si>
  <si>
    <t>-2015133422</t>
  </si>
  <si>
    <t>10 R</t>
  </si>
  <si>
    <t>Zajištění slovení rybí obsádky, mihulí*, měkkýšů* a raků* k tomu oprávněnou osobou, včetně pořízení protokolu a zajištění oznámení zahájení prací na vodním toku příslušnému uživateli rybářského revíru.</t>
  </si>
  <si>
    <t>-602591129</t>
  </si>
  <si>
    <t>Poznámka k položce:
Zajištění slovení rybí obsádky a dalších organismů podléhajících zvláštní ochraně k tomu oprávněnou osobou, včetně pořízení protokolu a zajištění oznámení zahájení prací na vodním toku příslušnému uživateli rybářského revíru.</t>
  </si>
  <si>
    <t>13 R</t>
  </si>
  <si>
    <t>Zpracování a předání dokumentace skut. provedení stavby (3 paré + 1 v el. formě) objednateli a zaměření skut. provedení stavby – geodetická část dokumentace (3 paré + 1 v el. formě) v rozsahu odpovídajícím příslušným právním předpisům.</t>
  </si>
  <si>
    <t>-1442847193</t>
  </si>
  <si>
    <t>Poznámka k položce:
Zpracování a předání dokumentace skutečného provedení stavby (3 paré + 1 v elektronické formě) objednateli a zaměření skutečného provedení stavby – geodetická část dokumentace (3 paré + 1 v elektronické formě) v rozsahu odpovídajícím příslušným právním předpisům. Pořízení fotodokumentace stavby.
Součástí dokumentace bude také popis a zdůvodnění případných změn a odchylek skutečného provedení stavby od stavebního povolení a ověřené projektové dokumentace.</t>
  </si>
  <si>
    <t>17 R</t>
  </si>
  <si>
    <t>Aktualizace (přizpůsobení) nebo zpracování* plánu bezpečnosti a ochrany zdraví při práci.</t>
  </si>
  <si>
    <t>706074120</t>
  </si>
  <si>
    <t>Poznámka k položce:
Vypracování ( příp. aktualizace) plánu bezpečnosti a ochrany zdraví při práci na staveništi ve smyslu §15 odstavce 2 zákona č. 309/2006 Sb., který předá zhotovitel objednateli k odsouhlasení při předání a převzetí staveniště. Zajištění plnění povinností dle zákona č. 309/2006 Sb. a nař.vlády č. 591/2006Sb.</t>
  </si>
  <si>
    <t>18 R</t>
  </si>
  <si>
    <t>Zpracování (případně aktualizace) havarijního plánu pro celou stavbu.</t>
  </si>
  <si>
    <t>-113801242</t>
  </si>
  <si>
    <t>19 R</t>
  </si>
  <si>
    <t>Provedení opatření vyplývajících z havarijního plánu.</t>
  </si>
  <si>
    <t>-1948087620</t>
  </si>
  <si>
    <t>22 R</t>
  </si>
  <si>
    <t>Náklady spojené s povinnou publicitou zahrnuje náklady umístění a montáž prvku povinné publicity na stavbě.</t>
  </si>
  <si>
    <t>1024</t>
  </si>
  <si>
    <t>-509059234</t>
  </si>
  <si>
    <t>Náklady spojené s povinnou publicitou</t>
  </si>
  <si>
    <t>Poznámka k položce:
Náklady na instalaci dočasného billboardu o velikosti 5100x2400mm. Billboard je vyroben z "vozové" plachty s oky.
Dočasný billboard bude dodán investorem.
Náklady na instalaci stálé pamětní tabule o rozměrech 300x400mm.
Stálá pamětní deska bude dodána investorem.</t>
  </si>
  <si>
    <t>VRN4</t>
  </si>
  <si>
    <t>Inženýrská činnost</t>
  </si>
  <si>
    <t>041903001</t>
  </si>
  <si>
    <t>Inženýrská činnost dozory - Dozor jiné osoby - dohled biologa</t>
  </si>
  <si>
    <t>…</t>
  </si>
  <si>
    <t>-1432823306</t>
  </si>
  <si>
    <t>Dozor jiné osoby - dohled biologa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</si>
</sst>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8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4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4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4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4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419100</xdr:colOff>
      <xdr:row>3</xdr:row>
      <xdr:rowOff>0</xdr:rowOff>
    </xdr:from>
    <xdr:to>
      <xdr:col>40</xdr:col>
      <xdr:colOff>371475</xdr:colOff>
      <xdr:row>3</xdr:row>
      <xdr:rowOff>276225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704850"/>
          <a:ext cx="1609725" cy="276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38</xdr:col>
      <xdr:colOff>133350</xdr:colOff>
      <xdr:row>81</xdr:row>
      <xdr:rowOff>0</xdr:rowOff>
    </xdr:from>
    <xdr:to>
      <xdr:col>41</xdr:col>
      <xdr:colOff>180975</xdr:colOff>
      <xdr:row>81</xdr:row>
      <xdr:rowOff>285750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2963525"/>
          <a:ext cx="1647825" cy="2857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4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3</xdr:row>
      <xdr:rowOff>257175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2571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81</xdr:row>
      <xdr:rowOff>0</xdr:rowOff>
    </xdr:from>
    <xdr:to>
      <xdr:col>9</xdr:col>
      <xdr:colOff>1219200</xdr:colOff>
      <xdr:row>81</xdr:row>
      <xdr:rowOff>257175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2839700"/>
          <a:ext cx="1428750" cy="2571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111</xdr:row>
      <xdr:rowOff>0</xdr:rowOff>
    </xdr:from>
    <xdr:to>
      <xdr:col>9</xdr:col>
      <xdr:colOff>1219200</xdr:colOff>
      <xdr:row>111</xdr:row>
      <xdr:rowOff>257175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8773775"/>
          <a:ext cx="1428750" cy="2571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3</xdr:row>
      <xdr:rowOff>257175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2571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81</xdr:row>
      <xdr:rowOff>0</xdr:rowOff>
    </xdr:from>
    <xdr:to>
      <xdr:col>9</xdr:col>
      <xdr:colOff>1219200</xdr:colOff>
      <xdr:row>81</xdr:row>
      <xdr:rowOff>257175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2839700"/>
          <a:ext cx="1428750" cy="2571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107</xdr:row>
      <xdr:rowOff>0</xdr:rowOff>
    </xdr:from>
    <xdr:to>
      <xdr:col>9</xdr:col>
      <xdr:colOff>1219200</xdr:colOff>
      <xdr:row>107</xdr:row>
      <xdr:rowOff>257175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7916525"/>
          <a:ext cx="1428750" cy="2571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29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35</v>
      </c>
      <c r="AO17" s="22"/>
      <c r="AP17" s="22"/>
      <c r="AQ17" s="22"/>
      <c r="AR17" s="20"/>
      <c r="BE17" s="31"/>
      <c r="BS17" s="17" t="s">
        <v>36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37</v>
      </c>
    </row>
    <row r="19" spans="2:71" s="1" customFormat="1" ht="12" customHeight="1">
      <c r="B19" s="21"/>
      <c r="C19" s="22"/>
      <c r="D19" s="32" t="s">
        <v>38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39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36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40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41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ROUND(AG94,0)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42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43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44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45</v>
      </c>
      <c r="E29" s="47"/>
      <c r="F29" s="32" t="s">
        <v>46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ROUND(AZ94,0)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ROUND(AV94,0)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47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ROUND(BA94,0)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ROUND(AW94,0)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48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ROUND(BB94,0)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49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ROUND(BC94,0)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50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ROUND(BD94,0)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51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52</v>
      </c>
      <c r="U35" s="54"/>
      <c r="V35" s="54"/>
      <c r="W35" s="54"/>
      <c r="X35" s="56" t="s">
        <v>53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54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55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56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57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56</v>
      </c>
      <c r="AI60" s="42"/>
      <c r="AJ60" s="42"/>
      <c r="AK60" s="42"/>
      <c r="AL60" s="42"/>
      <c r="AM60" s="64" t="s">
        <v>57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58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59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56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57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56</v>
      </c>
      <c r="AI75" s="42"/>
      <c r="AJ75" s="42"/>
      <c r="AK75" s="42"/>
      <c r="AL75" s="42"/>
      <c r="AM75" s="64" t="s">
        <v>57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60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227292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Revitalizace tůní ve Frýdeckém lese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Frýdek-Místek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4. 5. 2023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Frýdek-Místek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32</v>
      </c>
      <c r="AJ89" s="40"/>
      <c r="AK89" s="40"/>
      <c r="AL89" s="40"/>
      <c r="AM89" s="80" t="str">
        <f>IF(E17="","",E17)</f>
        <v>GEOtest, a.s.</v>
      </c>
      <c r="AN89" s="71"/>
      <c r="AO89" s="71"/>
      <c r="AP89" s="71"/>
      <c r="AQ89" s="40"/>
      <c r="AR89" s="44"/>
      <c r="AS89" s="81" t="s">
        <v>61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30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38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62</v>
      </c>
      <c r="D92" s="94"/>
      <c r="E92" s="94"/>
      <c r="F92" s="94"/>
      <c r="G92" s="94"/>
      <c r="H92" s="95"/>
      <c r="I92" s="96" t="s">
        <v>63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64</v>
      </c>
      <c r="AH92" s="94"/>
      <c r="AI92" s="94"/>
      <c r="AJ92" s="94"/>
      <c r="AK92" s="94"/>
      <c r="AL92" s="94"/>
      <c r="AM92" s="94"/>
      <c r="AN92" s="96" t="s">
        <v>65</v>
      </c>
      <c r="AO92" s="94"/>
      <c r="AP92" s="98"/>
      <c r="AQ92" s="99" t="s">
        <v>66</v>
      </c>
      <c r="AR92" s="44"/>
      <c r="AS92" s="100" t="s">
        <v>67</v>
      </c>
      <c r="AT92" s="101" t="s">
        <v>68</v>
      </c>
      <c r="AU92" s="101" t="s">
        <v>69</v>
      </c>
      <c r="AV92" s="101" t="s">
        <v>70</v>
      </c>
      <c r="AW92" s="101" t="s">
        <v>71</v>
      </c>
      <c r="AX92" s="101" t="s">
        <v>72</v>
      </c>
      <c r="AY92" s="101" t="s">
        <v>73</v>
      </c>
      <c r="AZ92" s="101" t="s">
        <v>74</v>
      </c>
      <c r="BA92" s="101" t="s">
        <v>75</v>
      </c>
      <c r="BB92" s="101" t="s">
        <v>76</v>
      </c>
      <c r="BC92" s="101" t="s">
        <v>77</v>
      </c>
      <c r="BD92" s="102" t="s">
        <v>78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79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ROUND(SUM(AG95:AG96),0)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ROUND(SUM(AS95:AS96),0)</f>
        <v>0</v>
      </c>
      <c r="AT94" s="114">
        <f>ROUND(SUM(AV94:AW94),1)</f>
        <v>0</v>
      </c>
      <c r="AU94" s="115">
        <f>ROUND(SUM(AU95:AU96),5)</f>
        <v>0</v>
      </c>
      <c r="AV94" s="114">
        <f>ROUND(AZ94*L29,1)</f>
        <v>0</v>
      </c>
      <c r="AW94" s="114">
        <f>ROUND(BA94*L30,1)</f>
        <v>0</v>
      </c>
      <c r="AX94" s="114">
        <f>ROUND(BB94*L29,1)</f>
        <v>0</v>
      </c>
      <c r="AY94" s="114">
        <f>ROUND(BC94*L30,1)</f>
        <v>0</v>
      </c>
      <c r="AZ94" s="114">
        <f>ROUND(SUM(AZ95:AZ96),0)</f>
        <v>0</v>
      </c>
      <c r="BA94" s="114">
        <f>ROUND(SUM(BA95:BA96),0)</f>
        <v>0</v>
      </c>
      <c r="BB94" s="114">
        <f>ROUND(SUM(BB95:BB96),0)</f>
        <v>0</v>
      </c>
      <c r="BC94" s="114">
        <f>ROUND(SUM(BC95:BC96),0)</f>
        <v>0</v>
      </c>
      <c r="BD94" s="116">
        <f>ROUND(SUM(BD95:BD96),0)</f>
        <v>0</v>
      </c>
      <c r="BE94" s="6"/>
      <c r="BS94" s="117" t="s">
        <v>80</v>
      </c>
      <c r="BT94" s="117" t="s">
        <v>81</v>
      </c>
      <c r="BU94" s="118" t="s">
        <v>82</v>
      </c>
      <c r="BV94" s="117" t="s">
        <v>83</v>
      </c>
      <c r="BW94" s="117" t="s">
        <v>5</v>
      </c>
      <c r="BX94" s="117" t="s">
        <v>84</v>
      </c>
      <c r="CL94" s="117" t="s">
        <v>1</v>
      </c>
    </row>
    <row r="95" spans="1:91" s="7" customFormat="1" ht="24.75" customHeight="1">
      <c r="A95" s="119" t="s">
        <v>85</v>
      </c>
      <c r="B95" s="120"/>
      <c r="C95" s="121"/>
      <c r="D95" s="122" t="s">
        <v>86</v>
      </c>
      <c r="E95" s="122"/>
      <c r="F95" s="122"/>
      <c r="G95" s="122"/>
      <c r="H95" s="122"/>
      <c r="I95" s="123"/>
      <c r="J95" s="122" t="s">
        <v>87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'227292-1 - SO01 Obnova tůní'!J30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88</v>
      </c>
      <c r="AR95" s="126"/>
      <c r="AS95" s="127">
        <v>0</v>
      </c>
      <c r="AT95" s="128">
        <f>ROUND(SUM(AV95:AW95),1)</f>
        <v>0</v>
      </c>
      <c r="AU95" s="129">
        <f>'227292-1 - SO01 Obnova tůní'!P125</f>
        <v>0</v>
      </c>
      <c r="AV95" s="128">
        <f>'227292-1 - SO01 Obnova tůní'!J33</f>
        <v>0</v>
      </c>
      <c r="AW95" s="128">
        <f>'227292-1 - SO01 Obnova tůní'!J34</f>
        <v>0</v>
      </c>
      <c r="AX95" s="128">
        <f>'227292-1 - SO01 Obnova tůní'!J35</f>
        <v>0</v>
      </c>
      <c r="AY95" s="128">
        <f>'227292-1 - SO01 Obnova tůní'!J36</f>
        <v>0</v>
      </c>
      <c r="AZ95" s="128">
        <f>'227292-1 - SO01 Obnova tůní'!F33</f>
        <v>0</v>
      </c>
      <c r="BA95" s="128">
        <f>'227292-1 - SO01 Obnova tůní'!F34</f>
        <v>0</v>
      </c>
      <c r="BB95" s="128">
        <f>'227292-1 - SO01 Obnova tůní'!F35</f>
        <v>0</v>
      </c>
      <c r="BC95" s="128">
        <f>'227292-1 - SO01 Obnova tůní'!F36</f>
        <v>0</v>
      </c>
      <c r="BD95" s="130">
        <f>'227292-1 - SO01 Obnova tůní'!F37</f>
        <v>0</v>
      </c>
      <c r="BE95" s="7"/>
      <c r="BT95" s="131" t="s">
        <v>37</v>
      </c>
      <c r="BV95" s="131" t="s">
        <v>83</v>
      </c>
      <c r="BW95" s="131" t="s">
        <v>89</v>
      </c>
      <c r="BX95" s="131" t="s">
        <v>5</v>
      </c>
      <c r="CL95" s="131" t="s">
        <v>1</v>
      </c>
      <c r="CM95" s="131" t="s">
        <v>90</v>
      </c>
    </row>
    <row r="96" spans="1:91" s="7" customFormat="1" ht="24.75" customHeight="1">
      <c r="A96" s="119" t="s">
        <v>85</v>
      </c>
      <c r="B96" s="120"/>
      <c r="C96" s="121"/>
      <c r="D96" s="122" t="s">
        <v>91</v>
      </c>
      <c r="E96" s="122"/>
      <c r="F96" s="122"/>
      <c r="G96" s="122"/>
      <c r="H96" s="122"/>
      <c r="I96" s="123"/>
      <c r="J96" s="122" t="s">
        <v>92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'227292-2 - Vedlejší a ost...'!J30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88</v>
      </c>
      <c r="AR96" s="126"/>
      <c r="AS96" s="132">
        <v>0</v>
      </c>
      <c r="AT96" s="133">
        <f>ROUND(SUM(AV96:AW96),1)</f>
        <v>0</v>
      </c>
      <c r="AU96" s="134">
        <f>'227292-2 - Vedlejší a ost...'!P121</f>
        <v>0</v>
      </c>
      <c r="AV96" s="133">
        <f>'227292-2 - Vedlejší a ost...'!J33</f>
        <v>0</v>
      </c>
      <c r="AW96" s="133">
        <f>'227292-2 - Vedlejší a ost...'!J34</f>
        <v>0</v>
      </c>
      <c r="AX96" s="133">
        <f>'227292-2 - Vedlejší a ost...'!J35</f>
        <v>0</v>
      </c>
      <c r="AY96" s="133">
        <f>'227292-2 - Vedlejší a ost...'!J36</f>
        <v>0</v>
      </c>
      <c r="AZ96" s="133">
        <f>'227292-2 - Vedlejší a ost...'!F33</f>
        <v>0</v>
      </c>
      <c r="BA96" s="133">
        <f>'227292-2 - Vedlejší a ost...'!F34</f>
        <v>0</v>
      </c>
      <c r="BB96" s="133">
        <f>'227292-2 - Vedlejší a ost...'!F35</f>
        <v>0</v>
      </c>
      <c r="BC96" s="133">
        <f>'227292-2 - Vedlejší a ost...'!F36</f>
        <v>0</v>
      </c>
      <c r="BD96" s="135">
        <f>'227292-2 - Vedlejší a ost...'!F37</f>
        <v>0</v>
      </c>
      <c r="BE96" s="7"/>
      <c r="BT96" s="131" t="s">
        <v>37</v>
      </c>
      <c r="BV96" s="131" t="s">
        <v>83</v>
      </c>
      <c r="BW96" s="131" t="s">
        <v>93</v>
      </c>
      <c r="BX96" s="131" t="s">
        <v>5</v>
      </c>
      <c r="CL96" s="131" t="s">
        <v>1</v>
      </c>
      <c r="CM96" s="131" t="s">
        <v>90</v>
      </c>
    </row>
    <row r="97" spans="1:57" s="2" customFormat="1" ht="30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s="2" customFormat="1" ht="6.95" customHeight="1">
      <c r="A98" s="38"/>
      <c r="B98" s="66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</sheetData>
  <sheetProtection password="CC35" sheet="1" objects="1" scenarios="1" formatColumns="0" formatRows="0"/>
  <mergeCells count="46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227292-1 - SO01 Obnova tůní'!C2" display="/"/>
    <hyperlink ref="A96" location="'227292-2 - Vedlejší a os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90</v>
      </c>
    </row>
    <row r="4" spans="2:46" s="1" customFormat="1" ht="24.95" customHeight="1">
      <c r="B4" s="20"/>
      <c r="D4" s="138" t="s">
        <v>94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Revitalizace tůní ve Frýdeckém lese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95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96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4. 5. 2023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30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32</v>
      </c>
      <c r="E20" s="38"/>
      <c r="F20" s="38"/>
      <c r="G20" s="38"/>
      <c r="H20" s="38"/>
      <c r="I20" s="140" t="s">
        <v>25</v>
      </c>
      <c r="J20" s="143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34</v>
      </c>
      <c r="F21" s="38"/>
      <c r="G21" s="38"/>
      <c r="H21" s="38"/>
      <c r="I21" s="140" t="s">
        <v>28</v>
      </c>
      <c r="J21" s="143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38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28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40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41</v>
      </c>
      <c r="E30" s="38"/>
      <c r="F30" s="38"/>
      <c r="G30" s="38"/>
      <c r="H30" s="38"/>
      <c r="I30" s="38"/>
      <c r="J30" s="151">
        <f>ROUND(J125,0)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43</v>
      </c>
      <c r="G32" s="38"/>
      <c r="H32" s="38"/>
      <c r="I32" s="152" t="s">
        <v>42</v>
      </c>
      <c r="J32" s="152" t="s">
        <v>44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45</v>
      </c>
      <c r="E33" s="140" t="s">
        <v>46</v>
      </c>
      <c r="F33" s="154">
        <f>ROUND((SUM(BE125:BE318)),0)</f>
        <v>0</v>
      </c>
      <c r="G33" s="38"/>
      <c r="H33" s="38"/>
      <c r="I33" s="155">
        <v>0.21</v>
      </c>
      <c r="J33" s="154">
        <f>ROUND(((SUM(BE125:BE318))*I33),0)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47</v>
      </c>
      <c r="F34" s="154">
        <f>ROUND((SUM(BF125:BF318)),0)</f>
        <v>0</v>
      </c>
      <c r="G34" s="38"/>
      <c r="H34" s="38"/>
      <c r="I34" s="155">
        <v>0.15</v>
      </c>
      <c r="J34" s="154">
        <f>ROUND(((SUM(BF125:BF318))*I34),0)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48</v>
      </c>
      <c r="F35" s="154">
        <f>ROUND((SUM(BG125:BG318)),0)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49</v>
      </c>
      <c r="F36" s="154">
        <f>ROUND((SUM(BH125:BH318)),0)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50</v>
      </c>
      <c r="F37" s="154">
        <f>ROUND((SUM(BI125:BI318)),0)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51</v>
      </c>
      <c r="E39" s="158"/>
      <c r="F39" s="158"/>
      <c r="G39" s="159" t="s">
        <v>52</v>
      </c>
      <c r="H39" s="160" t="s">
        <v>53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54</v>
      </c>
      <c r="E50" s="164"/>
      <c r="F50" s="164"/>
      <c r="G50" s="163" t="s">
        <v>55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56</v>
      </c>
      <c r="E61" s="166"/>
      <c r="F61" s="167" t="s">
        <v>57</v>
      </c>
      <c r="G61" s="165" t="s">
        <v>56</v>
      </c>
      <c r="H61" s="166"/>
      <c r="I61" s="166"/>
      <c r="J61" s="168" t="s">
        <v>57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58</v>
      </c>
      <c r="E65" s="169"/>
      <c r="F65" s="169"/>
      <c r="G65" s="163" t="s">
        <v>59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56</v>
      </c>
      <c r="E76" s="166"/>
      <c r="F76" s="167" t="s">
        <v>57</v>
      </c>
      <c r="G76" s="165" t="s">
        <v>56</v>
      </c>
      <c r="H76" s="166"/>
      <c r="I76" s="166"/>
      <c r="J76" s="168" t="s">
        <v>57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Revitalizace tůní ve Frýdeckém lese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95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227292-1 - SO01 Obnova tůní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Frýdek-Místek</v>
      </c>
      <c r="G89" s="40"/>
      <c r="H89" s="40"/>
      <c r="I89" s="32" t="s">
        <v>22</v>
      </c>
      <c r="J89" s="79" t="str">
        <f>IF(J12="","",J12)</f>
        <v>4. 5. 2023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Frýdek-Místek</v>
      </c>
      <c r="G91" s="40"/>
      <c r="H91" s="40"/>
      <c r="I91" s="32" t="s">
        <v>32</v>
      </c>
      <c r="J91" s="36" t="str">
        <f>E21</f>
        <v>GEOtest, a.s.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38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98</v>
      </c>
      <c r="D94" s="176"/>
      <c r="E94" s="176"/>
      <c r="F94" s="176"/>
      <c r="G94" s="176"/>
      <c r="H94" s="176"/>
      <c r="I94" s="176"/>
      <c r="J94" s="177" t="s">
        <v>99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100</v>
      </c>
      <c r="D96" s="40"/>
      <c r="E96" s="40"/>
      <c r="F96" s="40"/>
      <c r="G96" s="40"/>
      <c r="H96" s="40"/>
      <c r="I96" s="40"/>
      <c r="J96" s="110">
        <f>J125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101</v>
      </c>
    </row>
    <row r="97" spans="1:31" s="9" customFormat="1" ht="24.95" customHeight="1">
      <c r="A97" s="9"/>
      <c r="B97" s="179"/>
      <c r="C97" s="180"/>
      <c r="D97" s="181" t="s">
        <v>102</v>
      </c>
      <c r="E97" s="182"/>
      <c r="F97" s="182"/>
      <c r="G97" s="182"/>
      <c r="H97" s="182"/>
      <c r="I97" s="182"/>
      <c r="J97" s="183">
        <f>J126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103</v>
      </c>
      <c r="E98" s="188"/>
      <c r="F98" s="188"/>
      <c r="G98" s="188"/>
      <c r="H98" s="188"/>
      <c r="I98" s="188"/>
      <c r="J98" s="189">
        <f>J127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104</v>
      </c>
      <c r="E99" s="188"/>
      <c r="F99" s="188"/>
      <c r="G99" s="188"/>
      <c r="H99" s="188"/>
      <c r="I99" s="188"/>
      <c r="J99" s="189">
        <f>J212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105</v>
      </c>
      <c r="E100" s="188"/>
      <c r="F100" s="188"/>
      <c r="G100" s="188"/>
      <c r="H100" s="188"/>
      <c r="I100" s="188"/>
      <c r="J100" s="189">
        <f>J219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106</v>
      </c>
      <c r="E101" s="188"/>
      <c r="F101" s="188"/>
      <c r="G101" s="188"/>
      <c r="H101" s="188"/>
      <c r="I101" s="188"/>
      <c r="J101" s="189">
        <f>J223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107</v>
      </c>
      <c r="E102" s="188"/>
      <c r="F102" s="188"/>
      <c r="G102" s="188"/>
      <c r="H102" s="188"/>
      <c r="I102" s="188"/>
      <c r="J102" s="189">
        <f>J273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108</v>
      </c>
      <c r="E103" s="188"/>
      <c r="F103" s="188"/>
      <c r="G103" s="188"/>
      <c r="H103" s="188"/>
      <c r="I103" s="188"/>
      <c r="J103" s="189">
        <f>J284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109</v>
      </c>
      <c r="E104" s="188"/>
      <c r="F104" s="188"/>
      <c r="G104" s="188"/>
      <c r="H104" s="188"/>
      <c r="I104" s="188"/>
      <c r="J104" s="189">
        <f>J290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110</v>
      </c>
      <c r="E105" s="188"/>
      <c r="F105" s="188"/>
      <c r="G105" s="188"/>
      <c r="H105" s="188"/>
      <c r="I105" s="188"/>
      <c r="J105" s="189">
        <f>J315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pans="1:31" s="2" customFormat="1" ht="6.95" customHeight="1">
      <c r="A111" s="38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3" t="s">
        <v>111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16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174" t="str">
        <f>E7</f>
        <v>Revitalizace tůní ve Frýdeckém lese</v>
      </c>
      <c r="F115" s="32"/>
      <c r="G115" s="32"/>
      <c r="H115" s="32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95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76" t="str">
        <f>E9</f>
        <v>227292-1 - SO01 Obnova tůní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20</v>
      </c>
      <c r="D119" s="40"/>
      <c r="E119" s="40"/>
      <c r="F119" s="27" t="str">
        <f>F12</f>
        <v>Frýdek-Místek</v>
      </c>
      <c r="G119" s="40"/>
      <c r="H119" s="40"/>
      <c r="I119" s="32" t="s">
        <v>22</v>
      </c>
      <c r="J119" s="79" t="str">
        <f>IF(J12="","",J12)</f>
        <v>4. 5. 2023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24</v>
      </c>
      <c r="D121" s="40"/>
      <c r="E121" s="40"/>
      <c r="F121" s="27" t="str">
        <f>E15</f>
        <v>Město Frýdek-Místek</v>
      </c>
      <c r="G121" s="40"/>
      <c r="H121" s="40"/>
      <c r="I121" s="32" t="s">
        <v>32</v>
      </c>
      <c r="J121" s="36" t="str">
        <f>E21</f>
        <v>GEOtest, a.s.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30</v>
      </c>
      <c r="D122" s="40"/>
      <c r="E122" s="40"/>
      <c r="F122" s="27" t="str">
        <f>IF(E18="","",E18)</f>
        <v>Vyplň údaj</v>
      </c>
      <c r="G122" s="40"/>
      <c r="H122" s="40"/>
      <c r="I122" s="32" t="s">
        <v>38</v>
      </c>
      <c r="J122" s="36" t="str">
        <f>E24</f>
        <v xml:space="preserve"> 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0.3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11" customFormat="1" ht="29.25" customHeight="1">
      <c r="A124" s="191"/>
      <c r="B124" s="192"/>
      <c r="C124" s="193" t="s">
        <v>112</v>
      </c>
      <c r="D124" s="194" t="s">
        <v>66</v>
      </c>
      <c r="E124" s="194" t="s">
        <v>62</v>
      </c>
      <c r="F124" s="194" t="s">
        <v>63</v>
      </c>
      <c r="G124" s="194" t="s">
        <v>113</v>
      </c>
      <c r="H124" s="194" t="s">
        <v>114</v>
      </c>
      <c r="I124" s="194" t="s">
        <v>115</v>
      </c>
      <c r="J124" s="194" t="s">
        <v>99</v>
      </c>
      <c r="K124" s="195" t="s">
        <v>116</v>
      </c>
      <c r="L124" s="196"/>
      <c r="M124" s="100" t="s">
        <v>1</v>
      </c>
      <c r="N124" s="101" t="s">
        <v>45</v>
      </c>
      <c r="O124" s="101" t="s">
        <v>117</v>
      </c>
      <c r="P124" s="101" t="s">
        <v>118</v>
      </c>
      <c r="Q124" s="101" t="s">
        <v>119</v>
      </c>
      <c r="R124" s="101" t="s">
        <v>120</v>
      </c>
      <c r="S124" s="101" t="s">
        <v>121</v>
      </c>
      <c r="T124" s="102" t="s">
        <v>122</v>
      </c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</row>
    <row r="125" spans="1:63" s="2" customFormat="1" ht="22.8" customHeight="1">
      <c r="A125" s="38"/>
      <c r="B125" s="39"/>
      <c r="C125" s="107" t="s">
        <v>123</v>
      </c>
      <c r="D125" s="40"/>
      <c r="E125" s="40"/>
      <c r="F125" s="40"/>
      <c r="G125" s="40"/>
      <c r="H125" s="40"/>
      <c r="I125" s="40"/>
      <c r="J125" s="197">
        <f>BK125</f>
        <v>0</v>
      </c>
      <c r="K125" s="40"/>
      <c r="L125" s="44"/>
      <c r="M125" s="103"/>
      <c r="N125" s="198"/>
      <c r="O125" s="104"/>
      <c r="P125" s="199">
        <f>P126</f>
        <v>0</v>
      </c>
      <c r="Q125" s="104"/>
      <c r="R125" s="199">
        <f>R126</f>
        <v>55.7744844</v>
      </c>
      <c r="S125" s="104"/>
      <c r="T125" s="200">
        <f>T126</f>
        <v>2.8994999999999997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80</v>
      </c>
      <c r="AU125" s="17" t="s">
        <v>101</v>
      </c>
      <c r="BK125" s="201">
        <f>BK126</f>
        <v>0</v>
      </c>
    </row>
    <row r="126" spans="1:63" s="12" customFormat="1" ht="25.9" customHeight="1">
      <c r="A126" s="12"/>
      <c r="B126" s="202"/>
      <c r="C126" s="203"/>
      <c r="D126" s="204" t="s">
        <v>80</v>
      </c>
      <c r="E126" s="205" t="s">
        <v>124</v>
      </c>
      <c r="F126" s="205" t="s">
        <v>125</v>
      </c>
      <c r="G126" s="203"/>
      <c r="H126" s="203"/>
      <c r="I126" s="206"/>
      <c r="J126" s="207">
        <f>BK126</f>
        <v>0</v>
      </c>
      <c r="K126" s="203"/>
      <c r="L126" s="208"/>
      <c r="M126" s="209"/>
      <c r="N126" s="210"/>
      <c r="O126" s="210"/>
      <c r="P126" s="211">
        <f>P127+P212+P219+P223+P273+P284+P290+P315</f>
        <v>0</v>
      </c>
      <c r="Q126" s="210"/>
      <c r="R126" s="211">
        <f>R127+R212+R219+R223+R273+R284+R290+R315</f>
        <v>55.7744844</v>
      </c>
      <c r="S126" s="210"/>
      <c r="T126" s="212">
        <f>T127+T212+T219+T223+T273+T284+T290+T315</f>
        <v>2.8994999999999997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37</v>
      </c>
      <c r="AT126" s="214" t="s">
        <v>80</v>
      </c>
      <c r="AU126" s="214" t="s">
        <v>81</v>
      </c>
      <c r="AY126" s="213" t="s">
        <v>126</v>
      </c>
      <c r="BK126" s="215">
        <f>BK127+BK212+BK219+BK223+BK273+BK284+BK290+BK315</f>
        <v>0</v>
      </c>
    </row>
    <row r="127" spans="1:63" s="12" customFormat="1" ht="22.8" customHeight="1">
      <c r="A127" s="12"/>
      <c r="B127" s="202"/>
      <c r="C127" s="203"/>
      <c r="D127" s="204" t="s">
        <v>80</v>
      </c>
      <c r="E127" s="216" t="s">
        <v>37</v>
      </c>
      <c r="F127" s="216" t="s">
        <v>127</v>
      </c>
      <c r="G127" s="203"/>
      <c r="H127" s="203"/>
      <c r="I127" s="206"/>
      <c r="J127" s="217">
        <f>BK127</f>
        <v>0</v>
      </c>
      <c r="K127" s="203"/>
      <c r="L127" s="208"/>
      <c r="M127" s="209"/>
      <c r="N127" s="210"/>
      <c r="O127" s="210"/>
      <c r="P127" s="211">
        <f>SUM(P128:P211)</f>
        <v>0</v>
      </c>
      <c r="Q127" s="210"/>
      <c r="R127" s="211">
        <f>SUM(R128:R211)</f>
        <v>14.9098</v>
      </c>
      <c r="S127" s="210"/>
      <c r="T127" s="212">
        <f>SUM(T128:T211)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3" t="s">
        <v>37</v>
      </c>
      <c r="AT127" s="214" t="s">
        <v>80</v>
      </c>
      <c r="AU127" s="214" t="s">
        <v>37</v>
      </c>
      <c r="AY127" s="213" t="s">
        <v>126</v>
      </c>
      <c r="BK127" s="215">
        <f>SUM(BK128:BK211)</f>
        <v>0</v>
      </c>
    </row>
    <row r="128" spans="1:65" s="2" customFormat="1" ht="24.15" customHeight="1">
      <c r="A128" s="38"/>
      <c r="B128" s="39"/>
      <c r="C128" s="218" t="s">
        <v>37</v>
      </c>
      <c r="D128" s="218" t="s">
        <v>128</v>
      </c>
      <c r="E128" s="219" t="s">
        <v>129</v>
      </c>
      <c r="F128" s="220" t="s">
        <v>130</v>
      </c>
      <c r="G128" s="221" t="s">
        <v>131</v>
      </c>
      <c r="H128" s="222">
        <v>60</v>
      </c>
      <c r="I128" s="223"/>
      <c r="J128" s="222">
        <f>ROUND(I128*H128,1)</f>
        <v>0</v>
      </c>
      <c r="K128" s="220" t="s">
        <v>1</v>
      </c>
      <c r="L128" s="44"/>
      <c r="M128" s="224" t="s">
        <v>1</v>
      </c>
      <c r="N128" s="225" t="s">
        <v>46</v>
      </c>
      <c r="O128" s="91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8" t="s">
        <v>132</v>
      </c>
      <c r="AT128" s="228" t="s">
        <v>128</v>
      </c>
      <c r="AU128" s="228" t="s">
        <v>90</v>
      </c>
      <c r="AY128" s="17" t="s">
        <v>126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7" t="s">
        <v>37</v>
      </c>
      <c r="BK128" s="229">
        <f>ROUND(I128*H128,1)</f>
        <v>0</v>
      </c>
      <c r="BL128" s="17" t="s">
        <v>132</v>
      </c>
      <c r="BM128" s="228" t="s">
        <v>133</v>
      </c>
    </row>
    <row r="129" spans="1:47" s="2" customFormat="1" ht="12">
      <c r="A129" s="38"/>
      <c r="B129" s="39"/>
      <c r="C129" s="40"/>
      <c r="D129" s="230" t="s">
        <v>134</v>
      </c>
      <c r="E129" s="40"/>
      <c r="F129" s="231" t="s">
        <v>130</v>
      </c>
      <c r="G129" s="40"/>
      <c r="H129" s="40"/>
      <c r="I129" s="232"/>
      <c r="J129" s="40"/>
      <c r="K129" s="40"/>
      <c r="L129" s="44"/>
      <c r="M129" s="233"/>
      <c r="N129" s="234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134</v>
      </c>
      <c r="AU129" s="17" t="s">
        <v>90</v>
      </c>
    </row>
    <row r="130" spans="1:47" s="2" customFormat="1" ht="12">
      <c r="A130" s="38"/>
      <c r="B130" s="39"/>
      <c r="C130" s="40"/>
      <c r="D130" s="230" t="s">
        <v>135</v>
      </c>
      <c r="E130" s="40"/>
      <c r="F130" s="235" t="s">
        <v>136</v>
      </c>
      <c r="G130" s="40"/>
      <c r="H130" s="40"/>
      <c r="I130" s="232"/>
      <c r="J130" s="40"/>
      <c r="K130" s="40"/>
      <c r="L130" s="44"/>
      <c r="M130" s="233"/>
      <c r="N130" s="234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135</v>
      </c>
      <c r="AU130" s="17" t="s">
        <v>90</v>
      </c>
    </row>
    <row r="131" spans="1:51" s="13" customFormat="1" ht="12">
      <c r="A131" s="13"/>
      <c r="B131" s="236"/>
      <c r="C131" s="237"/>
      <c r="D131" s="230" t="s">
        <v>137</v>
      </c>
      <c r="E131" s="238" t="s">
        <v>1</v>
      </c>
      <c r="F131" s="239" t="s">
        <v>138</v>
      </c>
      <c r="G131" s="237"/>
      <c r="H131" s="240">
        <v>60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137</v>
      </c>
      <c r="AU131" s="246" t="s">
        <v>90</v>
      </c>
      <c r="AV131" s="13" t="s">
        <v>90</v>
      </c>
      <c r="AW131" s="13" t="s">
        <v>36</v>
      </c>
      <c r="AX131" s="13" t="s">
        <v>37</v>
      </c>
      <c r="AY131" s="246" t="s">
        <v>126</v>
      </c>
    </row>
    <row r="132" spans="1:65" s="2" customFormat="1" ht="21.75" customHeight="1">
      <c r="A132" s="38"/>
      <c r="B132" s="39"/>
      <c r="C132" s="218" t="s">
        <v>90</v>
      </c>
      <c r="D132" s="218" t="s">
        <v>128</v>
      </c>
      <c r="E132" s="219" t="s">
        <v>139</v>
      </c>
      <c r="F132" s="220" t="s">
        <v>140</v>
      </c>
      <c r="G132" s="221" t="s">
        <v>141</v>
      </c>
      <c r="H132" s="222">
        <v>3000</v>
      </c>
      <c r="I132" s="223"/>
      <c r="J132" s="222">
        <f>ROUND(I132*H132,1)</f>
        <v>0</v>
      </c>
      <c r="K132" s="220" t="s">
        <v>142</v>
      </c>
      <c r="L132" s="44"/>
      <c r="M132" s="224" t="s">
        <v>1</v>
      </c>
      <c r="N132" s="225" t="s">
        <v>46</v>
      </c>
      <c r="O132" s="91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8" t="s">
        <v>132</v>
      </c>
      <c r="AT132" s="228" t="s">
        <v>128</v>
      </c>
      <c r="AU132" s="228" t="s">
        <v>90</v>
      </c>
      <c r="AY132" s="17" t="s">
        <v>126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7" t="s">
        <v>37</v>
      </c>
      <c r="BK132" s="229">
        <f>ROUND(I132*H132,1)</f>
        <v>0</v>
      </c>
      <c r="BL132" s="17" t="s">
        <v>132</v>
      </c>
      <c r="BM132" s="228" t="s">
        <v>143</v>
      </c>
    </row>
    <row r="133" spans="1:47" s="2" customFormat="1" ht="12">
      <c r="A133" s="38"/>
      <c r="B133" s="39"/>
      <c r="C133" s="40"/>
      <c r="D133" s="230" t="s">
        <v>134</v>
      </c>
      <c r="E133" s="40"/>
      <c r="F133" s="231" t="s">
        <v>144</v>
      </c>
      <c r="G133" s="40"/>
      <c r="H133" s="40"/>
      <c r="I133" s="232"/>
      <c r="J133" s="40"/>
      <c r="K133" s="40"/>
      <c r="L133" s="44"/>
      <c r="M133" s="233"/>
      <c r="N133" s="234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134</v>
      </c>
      <c r="AU133" s="17" t="s">
        <v>90</v>
      </c>
    </row>
    <row r="134" spans="1:51" s="13" customFormat="1" ht="12">
      <c r="A134" s="13"/>
      <c r="B134" s="236"/>
      <c r="C134" s="237"/>
      <c r="D134" s="230" t="s">
        <v>137</v>
      </c>
      <c r="E134" s="238" t="s">
        <v>1</v>
      </c>
      <c r="F134" s="239" t="s">
        <v>145</v>
      </c>
      <c r="G134" s="237"/>
      <c r="H134" s="240">
        <v>3000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6" t="s">
        <v>137</v>
      </c>
      <c r="AU134" s="246" t="s">
        <v>90</v>
      </c>
      <c r="AV134" s="13" t="s">
        <v>90</v>
      </c>
      <c r="AW134" s="13" t="s">
        <v>36</v>
      </c>
      <c r="AX134" s="13" t="s">
        <v>37</v>
      </c>
      <c r="AY134" s="246" t="s">
        <v>126</v>
      </c>
    </row>
    <row r="135" spans="1:65" s="2" customFormat="1" ht="24.15" customHeight="1">
      <c r="A135" s="38"/>
      <c r="B135" s="39"/>
      <c r="C135" s="218" t="s">
        <v>146</v>
      </c>
      <c r="D135" s="218" t="s">
        <v>128</v>
      </c>
      <c r="E135" s="219" t="s">
        <v>147</v>
      </c>
      <c r="F135" s="220" t="s">
        <v>148</v>
      </c>
      <c r="G135" s="221" t="s">
        <v>149</v>
      </c>
      <c r="H135" s="222">
        <v>16.66</v>
      </c>
      <c r="I135" s="223"/>
      <c r="J135" s="222">
        <f>ROUND(I135*H135,1)</f>
        <v>0</v>
      </c>
      <c r="K135" s="220" t="s">
        <v>142</v>
      </c>
      <c r="L135" s="44"/>
      <c r="M135" s="224" t="s">
        <v>1</v>
      </c>
      <c r="N135" s="225" t="s">
        <v>46</v>
      </c>
      <c r="O135" s="91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8" t="s">
        <v>132</v>
      </c>
      <c r="AT135" s="228" t="s">
        <v>128</v>
      </c>
      <c r="AU135" s="228" t="s">
        <v>90</v>
      </c>
      <c r="AY135" s="17" t="s">
        <v>126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7" t="s">
        <v>37</v>
      </c>
      <c r="BK135" s="229">
        <f>ROUND(I135*H135,1)</f>
        <v>0</v>
      </c>
      <c r="BL135" s="17" t="s">
        <v>132</v>
      </c>
      <c r="BM135" s="228" t="s">
        <v>150</v>
      </c>
    </row>
    <row r="136" spans="1:47" s="2" customFormat="1" ht="12">
      <c r="A136" s="38"/>
      <c r="B136" s="39"/>
      <c r="C136" s="40"/>
      <c r="D136" s="230" t="s">
        <v>134</v>
      </c>
      <c r="E136" s="40"/>
      <c r="F136" s="231" t="s">
        <v>151</v>
      </c>
      <c r="G136" s="40"/>
      <c r="H136" s="40"/>
      <c r="I136" s="232"/>
      <c r="J136" s="40"/>
      <c r="K136" s="40"/>
      <c r="L136" s="44"/>
      <c r="M136" s="233"/>
      <c r="N136" s="234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134</v>
      </c>
      <c r="AU136" s="17" t="s">
        <v>90</v>
      </c>
    </row>
    <row r="137" spans="1:51" s="14" customFormat="1" ht="12">
      <c r="A137" s="14"/>
      <c r="B137" s="247"/>
      <c r="C137" s="248"/>
      <c r="D137" s="230" t="s">
        <v>137</v>
      </c>
      <c r="E137" s="249" t="s">
        <v>1</v>
      </c>
      <c r="F137" s="250" t="s">
        <v>152</v>
      </c>
      <c r="G137" s="248"/>
      <c r="H137" s="249" t="s">
        <v>1</v>
      </c>
      <c r="I137" s="251"/>
      <c r="J137" s="248"/>
      <c r="K137" s="248"/>
      <c r="L137" s="252"/>
      <c r="M137" s="253"/>
      <c r="N137" s="254"/>
      <c r="O137" s="254"/>
      <c r="P137" s="254"/>
      <c r="Q137" s="254"/>
      <c r="R137" s="254"/>
      <c r="S137" s="254"/>
      <c r="T137" s="25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6" t="s">
        <v>137</v>
      </c>
      <c r="AU137" s="256" t="s">
        <v>90</v>
      </c>
      <c r="AV137" s="14" t="s">
        <v>37</v>
      </c>
      <c r="AW137" s="14" t="s">
        <v>36</v>
      </c>
      <c r="AX137" s="14" t="s">
        <v>81</v>
      </c>
      <c r="AY137" s="256" t="s">
        <v>126</v>
      </c>
    </row>
    <row r="138" spans="1:51" s="13" customFormat="1" ht="12">
      <c r="A138" s="13"/>
      <c r="B138" s="236"/>
      <c r="C138" s="237"/>
      <c r="D138" s="230" t="s">
        <v>137</v>
      </c>
      <c r="E138" s="238" t="s">
        <v>1</v>
      </c>
      <c r="F138" s="239" t="s">
        <v>153</v>
      </c>
      <c r="G138" s="237"/>
      <c r="H138" s="240">
        <v>16.66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137</v>
      </c>
      <c r="AU138" s="246" t="s">
        <v>90</v>
      </c>
      <c r="AV138" s="13" t="s">
        <v>90</v>
      </c>
      <c r="AW138" s="13" t="s">
        <v>36</v>
      </c>
      <c r="AX138" s="13" t="s">
        <v>37</v>
      </c>
      <c r="AY138" s="246" t="s">
        <v>126</v>
      </c>
    </row>
    <row r="139" spans="1:65" s="2" customFormat="1" ht="33" customHeight="1">
      <c r="A139" s="38"/>
      <c r="B139" s="39"/>
      <c r="C139" s="218" t="s">
        <v>132</v>
      </c>
      <c r="D139" s="218" t="s">
        <v>128</v>
      </c>
      <c r="E139" s="219" t="s">
        <v>154</v>
      </c>
      <c r="F139" s="220" t="s">
        <v>155</v>
      </c>
      <c r="G139" s="221" t="s">
        <v>149</v>
      </c>
      <c r="H139" s="222">
        <v>161.33</v>
      </c>
      <c r="I139" s="223"/>
      <c r="J139" s="222">
        <f>ROUND(I139*H139,1)</f>
        <v>0</v>
      </c>
      <c r="K139" s="220" t="s">
        <v>142</v>
      </c>
      <c r="L139" s="44"/>
      <c r="M139" s="224" t="s">
        <v>1</v>
      </c>
      <c r="N139" s="225" t="s">
        <v>46</v>
      </c>
      <c r="O139" s="91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8" t="s">
        <v>132</v>
      </c>
      <c r="AT139" s="228" t="s">
        <v>128</v>
      </c>
      <c r="AU139" s="228" t="s">
        <v>90</v>
      </c>
      <c r="AY139" s="17" t="s">
        <v>126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7" t="s">
        <v>37</v>
      </c>
      <c r="BK139" s="229">
        <f>ROUND(I139*H139,1)</f>
        <v>0</v>
      </c>
      <c r="BL139" s="17" t="s">
        <v>132</v>
      </c>
      <c r="BM139" s="228" t="s">
        <v>156</v>
      </c>
    </row>
    <row r="140" spans="1:47" s="2" customFormat="1" ht="12">
      <c r="A140" s="38"/>
      <c r="B140" s="39"/>
      <c r="C140" s="40"/>
      <c r="D140" s="230" t="s">
        <v>134</v>
      </c>
      <c r="E140" s="40"/>
      <c r="F140" s="231" t="s">
        <v>157</v>
      </c>
      <c r="G140" s="40"/>
      <c r="H140" s="40"/>
      <c r="I140" s="232"/>
      <c r="J140" s="40"/>
      <c r="K140" s="40"/>
      <c r="L140" s="44"/>
      <c r="M140" s="233"/>
      <c r="N140" s="234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134</v>
      </c>
      <c r="AU140" s="17" t="s">
        <v>90</v>
      </c>
    </row>
    <row r="141" spans="1:47" s="2" customFormat="1" ht="12">
      <c r="A141" s="38"/>
      <c r="B141" s="39"/>
      <c r="C141" s="40"/>
      <c r="D141" s="230" t="s">
        <v>135</v>
      </c>
      <c r="E141" s="40"/>
      <c r="F141" s="235" t="s">
        <v>158</v>
      </c>
      <c r="G141" s="40"/>
      <c r="H141" s="40"/>
      <c r="I141" s="232"/>
      <c r="J141" s="40"/>
      <c r="K141" s="40"/>
      <c r="L141" s="44"/>
      <c r="M141" s="233"/>
      <c r="N141" s="234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135</v>
      </c>
      <c r="AU141" s="17" t="s">
        <v>90</v>
      </c>
    </row>
    <row r="142" spans="1:51" s="13" customFormat="1" ht="12">
      <c r="A142" s="13"/>
      <c r="B142" s="236"/>
      <c r="C142" s="237"/>
      <c r="D142" s="230" t="s">
        <v>137</v>
      </c>
      <c r="E142" s="238" t="s">
        <v>1</v>
      </c>
      <c r="F142" s="239" t="s">
        <v>159</v>
      </c>
      <c r="G142" s="237"/>
      <c r="H142" s="240">
        <v>149.9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137</v>
      </c>
      <c r="AU142" s="246" t="s">
        <v>90</v>
      </c>
      <c r="AV142" s="13" t="s">
        <v>90</v>
      </c>
      <c r="AW142" s="13" t="s">
        <v>36</v>
      </c>
      <c r="AX142" s="13" t="s">
        <v>81</v>
      </c>
      <c r="AY142" s="246" t="s">
        <v>126</v>
      </c>
    </row>
    <row r="143" spans="1:51" s="13" customFormat="1" ht="12">
      <c r="A143" s="13"/>
      <c r="B143" s="236"/>
      <c r="C143" s="237"/>
      <c r="D143" s="230" t="s">
        <v>137</v>
      </c>
      <c r="E143" s="238" t="s">
        <v>1</v>
      </c>
      <c r="F143" s="239" t="s">
        <v>160</v>
      </c>
      <c r="G143" s="237"/>
      <c r="H143" s="240">
        <v>11.43</v>
      </c>
      <c r="I143" s="241"/>
      <c r="J143" s="237"/>
      <c r="K143" s="237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137</v>
      </c>
      <c r="AU143" s="246" t="s">
        <v>90</v>
      </c>
      <c r="AV143" s="13" t="s">
        <v>90</v>
      </c>
      <c r="AW143" s="13" t="s">
        <v>36</v>
      </c>
      <c r="AX143" s="13" t="s">
        <v>81</v>
      </c>
      <c r="AY143" s="246" t="s">
        <v>126</v>
      </c>
    </row>
    <row r="144" spans="1:51" s="15" customFormat="1" ht="12">
      <c r="A144" s="15"/>
      <c r="B144" s="257"/>
      <c r="C144" s="258"/>
      <c r="D144" s="230" t="s">
        <v>137</v>
      </c>
      <c r="E144" s="259" t="s">
        <v>1</v>
      </c>
      <c r="F144" s="260" t="s">
        <v>161</v>
      </c>
      <c r="G144" s="258"/>
      <c r="H144" s="261">
        <v>161.33</v>
      </c>
      <c r="I144" s="262"/>
      <c r="J144" s="258"/>
      <c r="K144" s="258"/>
      <c r="L144" s="263"/>
      <c r="M144" s="264"/>
      <c r="N144" s="265"/>
      <c r="O144" s="265"/>
      <c r="P144" s="265"/>
      <c r="Q144" s="265"/>
      <c r="R144" s="265"/>
      <c r="S144" s="265"/>
      <c r="T144" s="266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67" t="s">
        <v>137</v>
      </c>
      <c r="AU144" s="267" t="s">
        <v>90</v>
      </c>
      <c r="AV144" s="15" t="s">
        <v>132</v>
      </c>
      <c r="AW144" s="15" t="s">
        <v>36</v>
      </c>
      <c r="AX144" s="15" t="s">
        <v>37</v>
      </c>
      <c r="AY144" s="267" t="s">
        <v>126</v>
      </c>
    </row>
    <row r="145" spans="1:65" s="2" customFormat="1" ht="24.15" customHeight="1">
      <c r="A145" s="38"/>
      <c r="B145" s="39"/>
      <c r="C145" s="218" t="s">
        <v>162</v>
      </c>
      <c r="D145" s="218" t="s">
        <v>128</v>
      </c>
      <c r="E145" s="219" t="s">
        <v>163</v>
      </c>
      <c r="F145" s="220" t="s">
        <v>164</v>
      </c>
      <c r="G145" s="221" t="s">
        <v>149</v>
      </c>
      <c r="H145" s="222">
        <v>3.24</v>
      </c>
      <c r="I145" s="223"/>
      <c r="J145" s="222">
        <f>ROUND(I145*H145,1)</f>
        <v>0</v>
      </c>
      <c r="K145" s="220" t="s">
        <v>142</v>
      </c>
      <c r="L145" s="44"/>
      <c r="M145" s="224" t="s">
        <v>1</v>
      </c>
      <c r="N145" s="225" t="s">
        <v>46</v>
      </c>
      <c r="O145" s="91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8" t="s">
        <v>132</v>
      </c>
      <c r="AT145" s="228" t="s">
        <v>128</v>
      </c>
      <c r="AU145" s="228" t="s">
        <v>90</v>
      </c>
      <c r="AY145" s="17" t="s">
        <v>126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7" t="s">
        <v>37</v>
      </c>
      <c r="BK145" s="229">
        <f>ROUND(I145*H145,1)</f>
        <v>0</v>
      </c>
      <c r="BL145" s="17" t="s">
        <v>132</v>
      </c>
      <c r="BM145" s="228" t="s">
        <v>165</v>
      </c>
    </row>
    <row r="146" spans="1:47" s="2" customFormat="1" ht="12">
      <c r="A146" s="38"/>
      <c r="B146" s="39"/>
      <c r="C146" s="40"/>
      <c r="D146" s="230" t="s">
        <v>134</v>
      </c>
      <c r="E146" s="40"/>
      <c r="F146" s="231" t="s">
        <v>166</v>
      </c>
      <c r="G146" s="40"/>
      <c r="H146" s="40"/>
      <c r="I146" s="232"/>
      <c r="J146" s="40"/>
      <c r="K146" s="40"/>
      <c r="L146" s="44"/>
      <c r="M146" s="233"/>
      <c r="N146" s="234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134</v>
      </c>
      <c r="AU146" s="17" t="s">
        <v>90</v>
      </c>
    </row>
    <row r="147" spans="1:51" s="14" customFormat="1" ht="12">
      <c r="A147" s="14"/>
      <c r="B147" s="247"/>
      <c r="C147" s="248"/>
      <c r="D147" s="230" t="s">
        <v>137</v>
      </c>
      <c r="E147" s="249" t="s">
        <v>1</v>
      </c>
      <c r="F147" s="250" t="s">
        <v>167</v>
      </c>
      <c r="G147" s="248"/>
      <c r="H147" s="249" t="s">
        <v>1</v>
      </c>
      <c r="I147" s="251"/>
      <c r="J147" s="248"/>
      <c r="K147" s="248"/>
      <c r="L147" s="252"/>
      <c r="M147" s="253"/>
      <c r="N147" s="254"/>
      <c r="O147" s="254"/>
      <c r="P147" s="254"/>
      <c r="Q147" s="254"/>
      <c r="R147" s="254"/>
      <c r="S147" s="254"/>
      <c r="T147" s="25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6" t="s">
        <v>137</v>
      </c>
      <c r="AU147" s="256" t="s">
        <v>90</v>
      </c>
      <c r="AV147" s="14" t="s">
        <v>37</v>
      </c>
      <c r="AW147" s="14" t="s">
        <v>36</v>
      </c>
      <c r="AX147" s="14" t="s">
        <v>81</v>
      </c>
      <c r="AY147" s="256" t="s">
        <v>126</v>
      </c>
    </row>
    <row r="148" spans="1:51" s="13" customFormat="1" ht="12">
      <c r="A148" s="13"/>
      <c r="B148" s="236"/>
      <c r="C148" s="237"/>
      <c r="D148" s="230" t="s">
        <v>137</v>
      </c>
      <c r="E148" s="238" t="s">
        <v>1</v>
      </c>
      <c r="F148" s="239" t="s">
        <v>168</v>
      </c>
      <c r="G148" s="237"/>
      <c r="H148" s="240">
        <v>1.2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137</v>
      </c>
      <c r="AU148" s="246" t="s">
        <v>90</v>
      </c>
      <c r="AV148" s="13" t="s">
        <v>90</v>
      </c>
      <c r="AW148" s="13" t="s">
        <v>36</v>
      </c>
      <c r="AX148" s="13" t="s">
        <v>81</v>
      </c>
      <c r="AY148" s="246" t="s">
        <v>126</v>
      </c>
    </row>
    <row r="149" spans="1:51" s="13" customFormat="1" ht="12">
      <c r="A149" s="13"/>
      <c r="B149" s="236"/>
      <c r="C149" s="237"/>
      <c r="D149" s="230" t="s">
        <v>137</v>
      </c>
      <c r="E149" s="238" t="s">
        <v>1</v>
      </c>
      <c r="F149" s="239" t="s">
        <v>169</v>
      </c>
      <c r="G149" s="237"/>
      <c r="H149" s="240">
        <v>0.45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137</v>
      </c>
      <c r="AU149" s="246" t="s">
        <v>90</v>
      </c>
      <c r="AV149" s="13" t="s">
        <v>90</v>
      </c>
      <c r="AW149" s="13" t="s">
        <v>36</v>
      </c>
      <c r="AX149" s="13" t="s">
        <v>81</v>
      </c>
      <c r="AY149" s="246" t="s">
        <v>126</v>
      </c>
    </row>
    <row r="150" spans="1:51" s="14" customFormat="1" ht="12">
      <c r="A150" s="14"/>
      <c r="B150" s="247"/>
      <c r="C150" s="248"/>
      <c r="D150" s="230" t="s">
        <v>137</v>
      </c>
      <c r="E150" s="249" t="s">
        <v>1</v>
      </c>
      <c r="F150" s="250" t="s">
        <v>170</v>
      </c>
      <c r="G150" s="248"/>
      <c r="H150" s="249" t="s">
        <v>1</v>
      </c>
      <c r="I150" s="251"/>
      <c r="J150" s="248"/>
      <c r="K150" s="248"/>
      <c r="L150" s="252"/>
      <c r="M150" s="253"/>
      <c r="N150" s="254"/>
      <c r="O150" s="254"/>
      <c r="P150" s="254"/>
      <c r="Q150" s="254"/>
      <c r="R150" s="254"/>
      <c r="S150" s="254"/>
      <c r="T150" s="25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6" t="s">
        <v>137</v>
      </c>
      <c r="AU150" s="256" t="s">
        <v>90</v>
      </c>
      <c r="AV150" s="14" t="s">
        <v>37</v>
      </c>
      <c r="AW150" s="14" t="s">
        <v>36</v>
      </c>
      <c r="AX150" s="14" t="s">
        <v>81</v>
      </c>
      <c r="AY150" s="256" t="s">
        <v>126</v>
      </c>
    </row>
    <row r="151" spans="1:51" s="13" customFormat="1" ht="12">
      <c r="A151" s="13"/>
      <c r="B151" s="236"/>
      <c r="C151" s="237"/>
      <c r="D151" s="230" t="s">
        <v>137</v>
      </c>
      <c r="E151" s="238" t="s">
        <v>1</v>
      </c>
      <c r="F151" s="239" t="s">
        <v>171</v>
      </c>
      <c r="G151" s="237"/>
      <c r="H151" s="240">
        <v>0.06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137</v>
      </c>
      <c r="AU151" s="246" t="s">
        <v>90</v>
      </c>
      <c r="AV151" s="13" t="s">
        <v>90</v>
      </c>
      <c r="AW151" s="13" t="s">
        <v>36</v>
      </c>
      <c r="AX151" s="13" t="s">
        <v>81</v>
      </c>
      <c r="AY151" s="246" t="s">
        <v>126</v>
      </c>
    </row>
    <row r="152" spans="1:51" s="13" customFormat="1" ht="12">
      <c r="A152" s="13"/>
      <c r="B152" s="236"/>
      <c r="C152" s="237"/>
      <c r="D152" s="230" t="s">
        <v>137</v>
      </c>
      <c r="E152" s="238" t="s">
        <v>1</v>
      </c>
      <c r="F152" s="239" t="s">
        <v>172</v>
      </c>
      <c r="G152" s="237"/>
      <c r="H152" s="240">
        <v>0.23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6" t="s">
        <v>137</v>
      </c>
      <c r="AU152" s="246" t="s">
        <v>90</v>
      </c>
      <c r="AV152" s="13" t="s">
        <v>90</v>
      </c>
      <c r="AW152" s="13" t="s">
        <v>36</v>
      </c>
      <c r="AX152" s="13" t="s">
        <v>81</v>
      </c>
      <c r="AY152" s="246" t="s">
        <v>126</v>
      </c>
    </row>
    <row r="153" spans="1:51" s="14" customFormat="1" ht="12">
      <c r="A153" s="14"/>
      <c r="B153" s="247"/>
      <c r="C153" s="248"/>
      <c r="D153" s="230" t="s">
        <v>137</v>
      </c>
      <c r="E153" s="249" t="s">
        <v>1</v>
      </c>
      <c r="F153" s="250" t="s">
        <v>173</v>
      </c>
      <c r="G153" s="248"/>
      <c r="H153" s="249" t="s">
        <v>1</v>
      </c>
      <c r="I153" s="251"/>
      <c r="J153" s="248"/>
      <c r="K153" s="248"/>
      <c r="L153" s="252"/>
      <c r="M153" s="253"/>
      <c r="N153" s="254"/>
      <c r="O153" s="254"/>
      <c r="P153" s="254"/>
      <c r="Q153" s="254"/>
      <c r="R153" s="254"/>
      <c r="S153" s="254"/>
      <c r="T153" s="25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6" t="s">
        <v>137</v>
      </c>
      <c r="AU153" s="256" t="s">
        <v>90</v>
      </c>
      <c r="AV153" s="14" t="s">
        <v>37</v>
      </c>
      <c r="AW153" s="14" t="s">
        <v>36</v>
      </c>
      <c r="AX153" s="14" t="s">
        <v>81</v>
      </c>
      <c r="AY153" s="256" t="s">
        <v>126</v>
      </c>
    </row>
    <row r="154" spans="1:51" s="13" customFormat="1" ht="12">
      <c r="A154" s="13"/>
      <c r="B154" s="236"/>
      <c r="C154" s="237"/>
      <c r="D154" s="230" t="s">
        <v>137</v>
      </c>
      <c r="E154" s="238" t="s">
        <v>1</v>
      </c>
      <c r="F154" s="239" t="s">
        <v>174</v>
      </c>
      <c r="G154" s="237"/>
      <c r="H154" s="240">
        <v>0.7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137</v>
      </c>
      <c r="AU154" s="246" t="s">
        <v>90</v>
      </c>
      <c r="AV154" s="13" t="s">
        <v>90</v>
      </c>
      <c r="AW154" s="13" t="s">
        <v>36</v>
      </c>
      <c r="AX154" s="13" t="s">
        <v>81</v>
      </c>
      <c r="AY154" s="246" t="s">
        <v>126</v>
      </c>
    </row>
    <row r="155" spans="1:51" s="14" customFormat="1" ht="12">
      <c r="A155" s="14"/>
      <c r="B155" s="247"/>
      <c r="C155" s="248"/>
      <c r="D155" s="230" t="s">
        <v>137</v>
      </c>
      <c r="E155" s="249" t="s">
        <v>1</v>
      </c>
      <c r="F155" s="250" t="s">
        <v>175</v>
      </c>
      <c r="G155" s="248"/>
      <c r="H155" s="249" t="s">
        <v>1</v>
      </c>
      <c r="I155" s="251"/>
      <c r="J155" s="248"/>
      <c r="K155" s="248"/>
      <c r="L155" s="252"/>
      <c r="M155" s="253"/>
      <c r="N155" s="254"/>
      <c r="O155" s="254"/>
      <c r="P155" s="254"/>
      <c r="Q155" s="254"/>
      <c r="R155" s="254"/>
      <c r="S155" s="254"/>
      <c r="T155" s="255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6" t="s">
        <v>137</v>
      </c>
      <c r="AU155" s="256" t="s">
        <v>90</v>
      </c>
      <c r="AV155" s="14" t="s">
        <v>37</v>
      </c>
      <c r="AW155" s="14" t="s">
        <v>36</v>
      </c>
      <c r="AX155" s="14" t="s">
        <v>81</v>
      </c>
      <c r="AY155" s="256" t="s">
        <v>126</v>
      </c>
    </row>
    <row r="156" spans="1:51" s="13" customFormat="1" ht="12">
      <c r="A156" s="13"/>
      <c r="B156" s="236"/>
      <c r="C156" s="237"/>
      <c r="D156" s="230" t="s">
        <v>137</v>
      </c>
      <c r="E156" s="238" t="s">
        <v>1</v>
      </c>
      <c r="F156" s="239" t="s">
        <v>176</v>
      </c>
      <c r="G156" s="237"/>
      <c r="H156" s="240">
        <v>0.6</v>
      </c>
      <c r="I156" s="241"/>
      <c r="J156" s="237"/>
      <c r="K156" s="237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137</v>
      </c>
      <c r="AU156" s="246" t="s">
        <v>90</v>
      </c>
      <c r="AV156" s="13" t="s">
        <v>90</v>
      </c>
      <c r="AW156" s="13" t="s">
        <v>36</v>
      </c>
      <c r="AX156" s="13" t="s">
        <v>81</v>
      </c>
      <c r="AY156" s="246" t="s">
        <v>126</v>
      </c>
    </row>
    <row r="157" spans="1:51" s="15" customFormat="1" ht="12">
      <c r="A157" s="15"/>
      <c r="B157" s="257"/>
      <c r="C157" s="258"/>
      <c r="D157" s="230" t="s">
        <v>137</v>
      </c>
      <c r="E157" s="259" t="s">
        <v>1</v>
      </c>
      <c r="F157" s="260" t="s">
        <v>161</v>
      </c>
      <c r="G157" s="258"/>
      <c r="H157" s="261">
        <v>3.2399999999999998</v>
      </c>
      <c r="I157" s="262"/>
      <c r="J157" s="258"/>
      <c r="K157" s="258"/>
      <c r="L157" s="263"/>
      <c r="M157" s="264"/>
      <c r="N157" s="265"/>
      <c r="O157" s="265"/>
      <c r="P157" s="265"/>
      <c r="Q157" s="265"/>
      <c r="R157" s="265"/>
      <c r="S157" s="265"/>
      <c r="T157" s="266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67" t="s">
        <v>137</v>
      </c>
      <c r="AU157" s="267" t="s">
        <v>90</v>
      </c>
      <c r="AV157" s="15" t="s">
        <v>132</v>
      </c>
      <c r="AW157" s="15" t="s">
        <v>36</v>
      </c>
      <c r="AX157" s="15" t="s">
        <v>37</v>
      </c>
      <c r="AY157" s="267" t="s">
        <v>126</v>
      </c>
    </row>
    <row r="158" spans="1:65" s="2" customFormat="1" ht="33" customHeight="1">
      <c r="A158" s="38"/>
      <c r="B158" s="39"/>
      <c r="C158" s="218" t="s">
        <v>177</v>
      </c>
      <c r="D158" s="218" t="s">
        <v>128</v>
      </c>
      <c r="E158" s="219" t="s">
        <v>178</v>
      </c>
      <c r="F158" s="220" t="s">
        <v>179</v>
      </c>
      <c r="G158" s="221" t="s">
        <v>149</v>
      </c>
      <c r="H158" s="222">
        <v>1.6</v>
      </c>
      <c r="I158" s="223"/>
      <c r="J158" s="222">
        <f>ROUND(I158*H158,1)</f>
        <v>0</v>
      </c>
      <c r="K158" s="220" t="s">
        <v>142</v>
      </c>
      <c r="L158" s="44"/>
      <c r="M158" s="224" t="s">
        <v>1</v>
      </c>
      <c r="N158" s="225" t="s">
        <v>46</v>
      </c>
      <c r="O158" s="91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8" t="s">
        <v>132</v>
      </c>
      <c r="AT158" s="228" t="s">
        <v>128</v>
      </c>
      <c r="AU158" s="228" t="s">
        <v>90</v>
      </c>
      <c r="AY158" s="17" t="s">
        <v>126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7" t="s">
        <v>37</v>
      </c>
      <c r="BK158" s="229">
        <f>ROUND(I158*H158,1)</f>
        <v>0</v>
      </c>
      <c r="BL158" s="17" t="s">
        <v>132</v>
      </c>
      <c r="BM158" s="228" t="s">
        <v>180</v>
      </c>
    </row>
    <row r="159" spans="1:47" s="2" customFormat="1" ht="12">
      <c r="A159" s="38"/>
      <c r="B159" s="39"/>
      <c r="C159" s="40"/>
      <c r="D159" s="230" t="s">
        <v>134</v>
      </c>
      <c r="E159" s="40"/>
      <c r="F159" s="231" t="s">
        <v>181</v>
      </c>
      <c r="G159" s="40"/>
      <c r="H159" s="40"/>
      <c r="I159" s="232"/>
      <c r="J159" s="40"/>
      <c r="K159" s="40"/>
      <c r="L159" s="44"/>
      <c r="M159" s="233"/>
      <c r="N159" s="234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134</v>
      </c>
      <c r="AU159" s="17" t="s">
        <v>90</v>
      </c>
    </row>
    <row r="160" spans="1:51" s="13" customFormat="1" ht="12">
      <c r="A160" s="13"/>
      <c r="B160" s="236"/>
      <c r="C160" s="237"/>
      <c r="D160" s="230" t="s">
        <v>137</v>
      </c>
      <c r="E160" s="238" t="s">
        <v>1</v>
      </c>
      <c r="F160" s="239" t="s">
        <v>182</v>
      </c>
      <c r="G160" s="237"/>
      <c r="H160" s="240">
        <v>1.6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137</v>
      </c>
      <c r="AU160" s="246" t="s">
        <v>90</v>
      </c>
      <c r="AV160" s="13" t="s">
        <v>90</v>
      </c>
      <c r="AW160" s="13" t="s">
        <v>36</v>
      </c>
      <c r="AX160" s="13" t="s">
        <v>37</v>
      </c>
      <c r="AY160" s="246" t="s">
        <v>126</v>
      </c>
    </row>
    <row r="161" spans="1:65" s="2" customFormat="1" ht="37.8" customHeight="1">
      <c r="A161" s="38"/>
      <c r="B161" s="39"/>
      <c r="C161" s="218" t="s">
        <v>183</v>
      </c>
      <c r="D161" s="218" t="s">
        <v>128</v>
      </c>
      <c r="E161" s="219" t="s">
        <v>184</v>
      </c>
      <c r="F161" s="220" t="s">
        <v>185</v>
      </c>
      <c r="G161" s="221" t="s">
        <v>149</v>
      </c>
      <c r="H161" s="222">
        <v>179.58</v>
      </c>
      <c r="I161" s="223"/>
      <c r="J161" s="222">
        <f>ROUND(I161*H161,1)</f>
        <v>0</v>
      </c>
      <c r="K161" s="220" t="s">
        <v>142</v>
      </c>
      <c r="L161" s="44"/>
      <c r="M161" s="224" t="s">
        <v>1</v>
      </c>
      <c r="N161" s="225" t="s">
        <v>46</v>
      </c>
      <c r="O161" s="91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8" t="s">
        <v>132</v>
      </c>
      <c r="AT161" s="228" t="s">
        <v>128</v>
      </c>
      <c r="AU161" s="228" t="s">
        <v>90</v>
      </c>
      <c r="AY161" s="17" t="s">
        <v>126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7" t="s">
        <v>37</v>
      </c>
      <c r="BK161" s="229">
        <f>ROUND(I161*H161,1)</f>
        <v>0</v>
      </c>
      <c r="BL161" s="17" t="s">
        <v>132</v>
      </c>
      <c r="BM161" s="228" t="s">
        <v>186</v>
      </c>
    </row>
    <row r="162" spans="1:47" s="2" customFormat="1" ht="12">
      <c r="A162" s="38"/>
      <c r="B162" s="39"/>
      <c r="C162" s="40"/>
      <c r="D162" s="230" t="s">
        <v>134</v>
      </c>
      <c r="E162" s="40"/>
      <c r="F162" s="231" t="s">
        <v>187</v>
      </c>
      <c r="G162" s="40"/>
      <c r="H162" s="40"/>
      <c r="I162" s="232"/>
      <c r="J162" s="40"/>
      <c r="K162" s="40"/>
      <c r="L162" s="44"/>
      <c r="M162" s="233"/>
      <c r="N162" s="234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134</v>
      </c>
      <c r="AU162" s="17" t="s">
        <v>90</v>
      </c>
    </row>
    <row r="163" spans="1:51" s="14" customFormat="1" ht="12">
      <c r="A163" s="14"/>
      <c r="B163" s="247"/>
      <c r="C163" s="248"/>
      <c r="D163" s="230" t="s">
        <v>137</v>
      </c>
      <c r="E163" s="249" t="s">
        <v>1</v>
      </c>
      <c r="F163" s="250" t="s">
        <v>188</v>
      </c>
      <c r="G163" s="248"/>
      <c r="H163" s="249" t="s">
        <v>1</v>
      </c>
      <c r="I163" s="251"/>
      <c r="J163" s="248"/>
      <c r="K163" s="248"/>
      <c r="L163" s="252"/>
      <c r="M163" s="253"/>
      <c r="N163" s="254"/>
      <c r="O163" s="254"/>
      <c r="P163" s="254"/>
      <c r="Q163" s="254"/>
      <c r="R163" s="254"/>
      <c r="S163" s="254"/>
      <c r="T163" s="255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6" t="s">
        <v>137</v>
      </c>
      <c r="AU163" s="256" t="s">
        <v>90</v>
      </c>
      <c r="AV163" s="14" t="s">
        <v>37</v>
      </c>
      <c r="AW163" s="14" t="s">
        <v>36</v>
      </c>
      <c r="AX163" s="14" t="s">
        <v>81</v>
      </c>
      <c r="AY163" s="256" t="s">
        <v>126</v>
      </c>
    </row>
    <row r="164" spans="1:51" s="13" customFormat="1" ht="12">
      <c r="A164" s="13"/>
      <c r="B164" s="236"/>
      <c r="C164" s="237"/>
      <c r="D164" s="230" t="s">
        <v>137</v>
      </c>
      <c r="E164" s="238" t="s">
        <v>1</v>
      </c>
      <c r="F164" s="239" t="s">
        <v>189</v>
      </c>
      <c r="G164" s="237"/>
      <c r="H164" s="240">
        <v>166.55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137</v>
      </c>
      <c r="AU164" s="246" t="s">
        <v>90</v>
      </c>
      <c r="AV164" s="13" t="s">
        <v>90</v>
      </c>
      <c r="AW164" s="13" t="s">
        <v>36</v>
      </c>
      <c r="AX164" s="13" t="s">
        <v>81</v>
      </c>
      <c r="AY164" s="246" t="s">
        <v>126</v>
      </c>
    </row>
    <row r="165" spans="1:51" s="13" customFormat="1" ht="12">
      <c r="A165" s="13"/>
      <c r="B165" s="236"/>
      <c r="C165" s="237"/>
      <c r="D165" s="230" t="s">
        <v>137</v>
      </c>
      <c r="E165" s="238" t="s">
        <v>1</v>
      </c>
      <c r="F165" s="239" t="s">
        <v>182</v>
      </c>
      <c r="G165" s="237"/>
      <c r="H165" s="240">
        <v>1.6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6" t="s">
        <v>137</v>
      </c>
      <c r="AU165" s="246" t="s">
        <v>90</v>
      </c>
      <c r="AV165" s="13" t="s">
        <v>90</v>
      </c>
      <c r="AW165" s="13" t="s">
        <v>36</v>
      </c>
      <c r="AX165" s="13" t="s">
        <v>81</v>
      </c>
      <c r="AY165" s="246" t="s">
        <v>126</v>
      </c>
    </row>
    <row r="166" spans="1:51" s="13" customFormat="1" ht="12">
      <c r="A166" s="13"/>
      <c r="B166" s="236"/>
      <c r="C166" s="237"/>
      <c r="D166" s="230" t="s">
        <v>137</v>
      </c>
      <c r="E166" s="238" t="s">
        <v>1</v>
      </c>
      <c r="F166" s="239" t="s">
        <v>160</v>
      </c>
      <c r="G166" s="237"/>
      <c r="H166" s="240">
        <v>11.43</v>
      </c>
      <c r="I166" s="241"/>
      <c r="J166" s="237"/>
      <c r="K166" s="237"/>
      <c r="L166" s="242"/>
      <c r="M166" s="243"/>
      <c r="N166" s="244"/>
      <c r="O166" s="244"/>
      <c r="P166" s="244"/>
      <c r="Q166" s="244"/>
      <c r="R166" s="244"/>
      <c r="S166" s="244"/>
      <c r="T166" s="24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6" t="s">
        <v>137</v>
      </c>
      <c r="AU166" s="246" t="s">
        <v>90</v>
      </c>
      <c r="AV166" s="13" t="s">
        <v>90</v>
      </c>
      <c r="AW166" s="13" t="s">
        <v>36</v>
      </c>
      <c r="AX166" s="13" t="s">
        <v>81</v>
      </c>
      <c r="AY166" s="246" t="s">
        <v>126</v>
      </c>
    </row>
    <row r="167" spans="1:51" s="15" customFormat="1" ht="12">
      <c r="A167" s="15"/>
      <c r="B167" s="257"/>
      <c r="C167" s="258"/>
      <c r="D167" s="230" t="s">
        <v>137</v>
      </c>
      <c r="E167" s="259" t="s">
        <v>1</v>
      </c>
      <c r="F167" s="260" t="s">
        <v>161</v>
      </c>
      <c r="G167" s="258"/>
      <c r="H167" s="261">
        <v>179.58</v>
      </c>
      <c r="I167" s="262"/>
      <c r="J167" s="258"/>
      <c r="K167" s="258"/>
      <c r="L167" s="263"/>
      <c r="M167" s="264"/>
      <c r="N167" s="265"/>
      <c r="O167" s="265"/>
      <c r="P167" s="265"/>
      <c r="Q167" s="265"/>
      <c r="R167" s="265"/>
      <c r="S167" s="265"/>
      <c r="T167" s="266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67" t="s">
        <v>137</v>
      </c>
      <c r="AU167" s="267" t="s">
        <v>90</v>
      </c>
      <c r="AV167" s="15" t="s">
        <v>132</v>
      </c>
      <c r="AW167" s="15" t="s">
        <v>36</v>
      </c>
      <c r="AX167" s="15" t="s">
        <v>37</v>
      </c>
      <c r="AY167" s="267" t="s">
        <v>126</v>
      </c>
    </row>
    <row r="168" spans="1:65" s="2" customFormat="1" ht="33" customHeight="1">
      <c r="A168" s="38"/>
      <c r="B168" s="39"/>
      <c r="C168" s="218" t="s">
        <v>190</v>
      </c>
      <c r="D168" s="218" t="s">
        <v>128</v>
      </c>
      <c r="E168" s="219" t="s">
        <v>191</v>
      </c>
      <c r="F168" s="220" t="s">
        <v>192</v>
      </c>
      <c r="G168" s="221" t="s">
        <v>149</v>
      </c>
      <c r="H168" s="222">
        <v>4.26</v>
      </c>
      <c r="I168" s="223"/>
      <c r="J168" s="222">
        <f>ROUND(I168*H168,1)</f>
        <v>0</v>
      </c>
      <c r="K168" s="220" t="s">
        <v>1</v>
      </c>
      <c r="L168" s="44"/>
      <c r="M168" s="224" t="s">
        <v>1</v>
      </c>
      <c r="N168" s="225" t="s">
        <v>46</v>
      </c>
      <c r="O168" s="91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8" t="s">
        <v>132</v>
      </c>
      <c r="AT168" s="228" t="s">
        <v>128</v>
      </c>
      <c r="AU168" s="228" t="s">
        <v>90</v>
      </c>
      <c r="AY168" s="17" t="s">
        <v>126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7" t="s">
        <v>37</v>
      </c>
      <c r="BK168" s="229">
        <f>ROUND(I168*H168,1)</f>
        <v>0</v>
      </c>
      <c r="BL168" s="17" t="s">
        <v>132</v>
      </c>
      <c r="BM168" s="228" t="s">
        <v>193</v>
      </c>
    </row>
    <row r="169" spans="1:47" s="2" customFormat="1" ht="12">
      <c r="A169" s="38"/>
      <c r="B169" s="39"/>
      <c r="C169" s="40"/>
      <c r="D169" s="230" t="s">
        <v>134</v>
      </c>
      <c r="E169" s="40"/>
      <c r="F169" s="231" t="s">
        <v>192</v>
      </c>
      <c r="G169" s="40"/>
      <c r="H169" s="40"/>
      <c r="I169" s="232"/>
      <c r="J169" s="40"/>
      <c r="K169" s="40"/>
      <c r="L169" s="44"/>
      <c r="M169" s="233"/>
      <c r="N169" s="234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134</v>
      </c>
      <c r="AU169" s="17" t="s">
        <v>90</v>
      </c>
    </row>
    <row r="170" spans="1:47" s="2" customFormat="1" ht="12">
      <c r="A170" s="38"/>
      <c r="B170" s="39"/>
      <c r="C170" s="40"/>
      <c r="D170" s="230" t="s">
        <v>135</v>
      </c>
      <c r="E170" s="40"/>
      <c r="F170" s="235" t="s">
        <v>194</v>
      </c>
      <c r="G170" s="40"/>
      <c r="H170" s="40"/>
      <c r="I170" s="232"/>
      <c r="J170" s="40"/>
      <c r="K170" s="40"/>
      <c r="L170" s="44"/>
      <c r="M170" s="233"/>
      <c r="N170" s="234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135</v>
      </c>
      <c r="AU170" s="17" t="s">
        <v>90</v>
      </c>
    </row>
    <row r="171" spans="1:51" s="14" customFormat="1" ht="12">
      <c r="A171" s="14"/>
      <c r="B171" s="247"/>
      <c r="C171" s="248"/>
      <c r="D171" s="230" t="s">
        <v>137</v>
      </c>
      <c r="E171" s="249" t="s">
        <v>1</v>
      </c>
      <c r="F171" s="250" t="s">
        <v>167</v>
      </c>
      <c r="G171" s="248"/>
      <c r="H171" s="249" t="s">
        <v>1</v>
      </c>
      <c r="I171" s="251"/>
      <c r="J171" s="248"/>
      <c r="K171" s="248"/>
      <c r="L171" s="252"/>
      <c r="M171" s="253"/>
      <c r="N171" s="254"/>
      <c r="O171" s="254"/>
      <c r="P171" s="254"/>
      <c r="Q171" s="254"/>
      <c r="R171" s="254"/>
      <c r="S171" s="254"/>
      <c r="T171" s="25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6" t="s">
        <v>137</v>
      </c>
      <c r="AU171" s="256" t="s">
        <v>90</v>
      </c>
      <c r="AV171" s="14" t="s">
        <v>37</v>
      </c>
      <c r="AW171" s="14" t="s">
        <v>36</v>
      </c>
      <c r="AX171" s="14" t="s">
        <v>81</v>
      </c>
      <c r="AY171" s="256" t="s">
        <v>126</v>
      </c>
    </row>
    <row r="172" spans="1:51" s="13" customFormat="1" ht="12">
      <c r="A172" s="13"/>
      <c r="B172" s="236"/>
      <c r="C172" s="237"/>
      <c r="D172" s="230" t="s">
        <v>137</v>
      </c>
      <c r="E172" s="238" t="s">
        <v>1</v>
      </c>
      <c r="F172" s="239" t="s">
        <v>195</v>
      </c>
      <c r="G172" s="237"/>
      <c r="H172" s="240">
        <v>0.2</v>
      </c>
      <c r="I172" s="241"/>
      <c r="J172" s="237"/>
      <c r="K172" s="237"/>
      <c r="L172" s="242"/>
      <c r="M172" s="243"/>
      <c r="N172" s="244"/>
      <c r="O172" s="244"/>
      <c r="P172" s="244"/>
      <c r="Q172" s="244"/>
      <c r="R172" s="244"/>
      <c r="S172" s="244"/>
      <c r="T172" s="24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6" t="s">
        <v>137</v>
      </c>
      <c r="AU172" s="246" t="s">
        <v>90</v>
      </c>
      <c r="AV172" s="13" t="s">
        <v>90</v>
      </c>
      <c r="AW172" s="13" t="s">
        <v>36</v>
      </c>
      <c r="AX172" s="13" t="s">
        <v>81</v>
      </c>
      <c r="AY172" s="246" t="s">
        <v>126</v>
      </c>
    </row>
    <row r="173" spans="1:51" s="13" customFormat="1" ht="12">
      <c r="A173" s="13"/>
      <c r="B173" s="236"/>
      <c r="C173" s="237"/>
      <c r="D173" s="230" t="s">
        <v>137</v>
      </c>
      <c r="E173" s="238" t="s">
        <v>1</v>
      </c>
      <c r="F173" s="239" t="s">
        <v>196</v>
      </c>
      <c r="G173" s="237"/>
      <c r="H173" s="240">
        <v>0.22</v>
      </c>
      <c r="I173" s="241"/>
      <c r="J173" s="237"/>
      <c r="K173" s="237"/>
      <c r="L173" s="242"/>
      <c r="M173" s="243"/>
      <c r="N173" s="244"/>
      <c r="O173" s="244"/>
      <c r="P173" s="244"/>
      <c r="Q173" s="244"/>
      <c r="R173" s="244"/>
      <c r="S173" s="244"/>
      <c r="T173" s="24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6" t="s">
        <v>137</v>
      </c>
      <c r="AU173" s="246" t="s">
        <v>90</v>
      </c>
      <c r="AV173" s="13" t="s">
        <v>90</v>
      </c>
      <c r="AW173" s="13" t="s">
        <v>36</v>
      </c>
      <c r="AX173" s="13" t="s">
        <v>81</v>
      </c>
      <c r="AY173" s="246" t="s">
        <v>126</v>
      </c>
    </row>
    <row r="174" spans="1:51" s="13" customFormat="1" ht="12">
      <c r="A174" s="13"/>
      <c r="B174" s="236"/>
      <c r="C174" s="237"/>
      <c r="D174" s="230" t="s">
        <v>137</v>
      </c>
      <c r="E174" s="238" t="s">
        <v>1</v>
      </c>
      <c r="F174" s="239" t="s">
        <v>168</v>
      </c>
      <c r="G174" s="237"/>
      <c r="H174" s="240">
        <v>1.2</v>
      </c>
      <c r="I174" s="241"/>
      <c r="J174" s="237"/>
      <c r="K174" s="237"/>
      <c r="L174" s="242"/>
      <c r="M174" s="243"/>
      <c r="N174" s="244"/>
      <c r="O174" s="244"/>
      <c r="P174" s="244"/>
      <c r="Q174" s="244"/>
      <c r="R174" s="244"/>
      <c r="S174" s="244"/>
      <c r="T174" s="24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6" t="s">
        <v>137</v>
      </c>
      <c r="AU174" s="246" t="s">
        <v>90</v>
      </c>
      <c r="AV174" s="13" t="s">
        <v>90</v>
      </c>
      <c r="AW174" s="13" t="s">
        <v>36</v>
      </c>
      <c r="AX174" s="13" t="s">
        <v>81</v>
      </c>
      <c r="AY174" s="246" t="s">
        <v>126</v>
      </c>
    </row>
    <row r="175" spans="1:51" s="13" customFormat="1" ht="12">
      <c r="A175" s="13"/>
      <c r="B175" s="236"/>
      <c r="C175" s="237"/>
      <c r="D175" s="230" t="s">
        <v>137</v>
      </c>
      <c r="E175" s="238" t="s">
        <v>1</v>
      </c>
      <c r="F175" s="239" t="s">
        <v>169</v>
      </c>
      <c r="G175" s="237"/>
      <c r="H175" s="240">
        <v>0.45</v>
      </c>
      <c r="I175" s="241"/>
      <c r="J175" s="237"/>
      <c r="K175" s="237"/>
      <c r="L175" s="242"/>
      <c r="M175" s="243"/>
      <c r="N175" s="244"/>
      <c r="O175" s="244"/>
      <c r="P175" s="244"/>
      <c r="Q175" s="244"/>
      <c r="R175" s="244"/>
      <c r="S175" s="244"/>
      <c r="T175" s="24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6" t="s">
        <v>137</v>
      </c>
      <c r="AU175" s="246" t="s">
        <v>90</v>
      </c>
      <c r="AV175" s="13" t="s">
        <v>90</v>
      </c>
      <c r="AW175" s="13" t="s">
        <v>36</v>
      </c>
      <c r="AX175" s="13" t="s">
        <v>81</v>
      </c>
      <c r="AY175" s="246" t="s">
        <v>126</v>
      </c>
    </row>
    <row r="176" spans="1:51" s="14" customFormat="1" ht="12">
      <c r="A176" s="14"/>
      <c r="B176" s="247"/>
      <c r="C176" s="248"/>
      <c r="D176" s="230" t="s">
        <v>137</v>
      </c>
      <c r="E176" s="249" t="s">
        <v>1</v>
      </c>
      <c r="F176" s="250" t="s">
        <v>170</v>
      </c>
      <c r="G176" s="248"/>
      <c r="H176" s="249" t="s">
        <v>1</v>
      </c>
      <c r="I176" s="251"/>
      <c r="J176" s="248"/>
      <c r="K176" s="248"/>
      <c r="L176" s="252"/>
      <c r="M176" s="253"/>
      <c r="N176" s="254"/>
      <c r="O176" s="254"/>
      <c r="P176" s="254"/>
      <c r="Q176" s="254"/>
      <c r="R176" s="254"/>
      <c r="S176" s="254"/>
      <c r="T176" s="255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6" t="s">
        <v>137</v>
      </c>
      <c r="AU176" s="256" t="s">
        <v>90</v>
      </c>
      <c r="AV176" s="14" t="s">
        <v>37</v>
      </c>
      <c r="AW176" s="14" t="s">
        <v>36</v>
      </c>
      <c r="AX176" s="14" t="s">
        <v>81</v>
      </c>
      <c r="AY176" s="256" t="s">
        <v>126</v>
      </c>
    </row>
    <row r="177" spans="1:51" s="13" customFormat="1" ht="12">
      <c r="A177" s="13"/>
      <c r="B177" s="236"/>
      <c r="C177" s="237"/>
      <c r="D177" s="230" t="s">
        <v>137</v>
      </c>
      <c r="E177" s="238" t="s">
        <v>1</v>
      </c>
      <c r="F177" s="239" t="s">
        <v>195</v>
      </c>
      <c r="G177" s="237"/>
      <c r="H177" s="240">
        <v>0.2</v>
      </c>
      <c r="I177" s="241"/>
      <c r="J177" s="237"/>
      <c r="K177" s="237"/>
      <c r="L177" s="242"/>
      <c r="M177" s="243"/>
      <c r="N177" s="244"/>
      <c r="O177" s="244"/>
      <c r="P177" s="244"/>
      <c r="Q177" s="244"/>
      <c r="R177" s="244"/>
      <c r="S177" s="244"/>
      <c r="T177" s="24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6" t="s">
        <v>137</v>
      </c>
      <c r="AU177" s="246" t="s">
        <v>90</v>
      </c>
      <c r="AV177" s="13" t="s">
        <v>90</v>
      </c>
      <c r="AW177" s="13" t="s">
        <v>36</v>
      </c>
      <c r="AX177" s="13" t="s">
        <v>81</v>
      </c>
      <c r="AY177" s="246" t="s">
        <v>126</v>
      </c>
    </row>
    <row r="178" spans="1:51" s="13" customFormat="1" ht="12">
      <c r="A178" s="13"/>
      <c r="B178" s="236"/>
      <c r="C178" s="237"/>
      <c r="D178" s="230" t="s">
        <v>137</v>
      </c>
      <c r="E178" s="238" t="s">
        <v>1</v>
      </c>
      <c r="F178" s="239" t="s">
        <v>171</v>
      </c>
      <c r="G178" s="237"/>
      <c r="H178" s="240">
        <v>0.06</v>
      </c>
      <c r="I178" s="241"/>
      <c r="J178" s="237"/>
      <c r="K178" s="237"/>
      <c r="L178" s="242"/>
      <c r="M178" s="243"/>
      <c r="N178" s="244"/>
      <c r="O178" s="244"/>
      <c r="P178" s="244"/>
      <c r="Q178" s="244"/>
      <c r="R178" s="244"/>
      <c r="S178" s="244"/>
      <c r="T178" s="24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6" t="s">
        <v>137</v>
      </c>
      <c r="AU178" s="246" t="s">
        <v>90</v>
      </c>
      <c r="AV178" s="13" t="s">
        <v>90</v>
      </c>
      <c r="AW178" s="13" t="s">
        <v>36</v>
      </c>
      <c r="AX178" s="13" t="s">
        <v>81</v>
      </c>
      <c r="AY178" s="246" t="s">
        <v>126</v>
      </c>
    </row>
    <row r="179" spans="1:51" s="13" customFormat="1" ht="12">
      <c r="A179" s="13"/>
      <c r="B179" s="236"/>
      <c r="C179" s="237"/>
      <c r="D179" s="230" t="s">
        <v>137</v>
      </c>
      <c r="E179" s="238" t="s">
        <v>1</v>
      </c>
      <c r="F179" s="239" t="s">
        <v>172</v>
      </c>
      <c r="G179" s="237"/>
      <c r="H179" s="240">
        <v>0.23</v>
      </c>
      <c r="I179" s="241"/>
      <c r="J179" s="237"/>
      <c r="K179" s="237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137</v>
      </c>
      <c r="AU179" s="246" t="s">
        <v>90</v>
      </c>
      <c r="AV179" s="13" t="s">
        <v>90</v>
      </c>
      <c r="AW179" s="13" t="s">
        <v>36</v>
      </c>
      <c r="AX179" s="13" t="s">
        <v>81</v>
      </c>
      <c r="AY179" s="246" t="s">
        <v>126</v>
      </c>
    </row>
    <row r="180" spans="1:51" s="14" customFormat="1" ht="12">
      <c r="A180" s="14"/>
      <c r="B180" s="247"/>
      <c r="C180" s="248"/>
      <c r="D180" s="230" t="s">
        <v>137</v>
      </c>
      <c r="E180" s="249" t="s">
        <v>1</v>
      </c>
      <c r="F180" s="250" t="s">
        <v>173</v>
      </c>
      <c r="G180" s="248"/>
      <c r="H180" s="249" t="s">
        <v>1</v>
      </c>
      <c r="I180" s="251"/>
      <c r="J180" s="248"/>
      <c r="K180" s="248"/>
      <c r="L180" s="252"/>
      <c r="M180" s="253"/>
      <c r="N180" s="254"/>
      <c r="O180" s="254"/>
      <c r="P180" s="254"/>
      <c r="Q180" s="254"/>
      <c r="R180" s="254"/>
      <c r="S180" s="254"/>
      <c r="T180" s="255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6" t="s">
        <v>137</v>
      </c>
      <c r="AU180" s="256" t="s">
        <v>90</v>
      </c>
      <c r="AV180" s="14" t="s">
        <v>37</v>
      </c>
      <c r="AW180" s="14" t="s">
        <v>36</v>
      </c>
      <c r="AX180" s="14" t="s">
        <v>81</v>
      </c>
      <c r="AY180" s="256" t="s">
        <v>126</v>
      </c>
    </row>
    <row r="181" spans="1:51" s="13" customFormat="1" ht="12">
      <c r="A181" s="13"/>
      <c r="B181" s="236"/>
      <c r="C181" s="237"/>
      <c r="D181" s="230" t="s">
        <v>137</v>
      </c>
      <c r="E181" s="238" t="s">
        <v>1</v>
      </c>
      <c r="F181" s="239" t="s">
        <v>195</v>
      </c>
      <c r="G181" s="237"/>
      <c r="H181" s="240">
        <v>0.2</v>
      </c>
      <c r="I181" s="241"/>
      <c r="J181" s="237"/>
      <c r="K181" s="237"/>
      <c r="L181" s="242"/>
      <c r="M181" s="243"/>
      <c r="N181" s="244"/>
      <c r="O181" s="244"/>
      <c r="P181" s="244"/>
      <c r="Q181" s="244"/>
      <c r="R181" s="244"/>
      <c r="S181" s="244"/>
      <c r="T181" s="24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6" t="s">
        <v>137</v>
      </c>
      <c r="AU181" s="246" t="s">
        <v>90</v>
      </c>
      <c r="AV181" s="13" t="s">
        <v>90</v>
      </c>
      <c r="AW181" s="13" t="s">
        <v>36</v>
      </c>
      <c r="AX181" s="13" t="s">
        <v>81</v>
      </c>
      <c r="AY181" s="246" t="s">
        <v>126</v>
      </c>
    </row>
    <row r="182" spans="1:51" s="13" customFormat="1" ht="12">
      <c r="A182" s="13"/>
      <c r="B182" s="236"/>
      <c r="C182" s="237"/>
      <c r="D182" s="230" t="s">
        <v>137</v>
      </c>
      <c r="E182" s="238" t="s">
        <v>1</v>
      </c>
      <c r="F182" s="239" t="s">
        <v>174</v>
      </c>
      <c r="G182" s="237"/>
      <c r="H182" s="240">
        <v>0.7</v>
      </c>
      <c r="I182" s="241"/>
      <c r="J182" s="237"/>
      <c r="K182" s="237"/>
      <c r="L182" s="242"/>
      <c r="M182" s="243"/>
      <c r="N182" s="244"/>
      <c r="O182" s="244"/>
      <c r="P182" s="244"/>
      <c r="Q182" s="244"/>
      <c r="R182" s="244"/>
      <c r="S182" s="244"/>
      <c r="T182" s="24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6" t="s">
        <v>137</v>
      </c>
      <c r="AU182" s="246" t="s">
        <v>90</v>
      </c>
      <c r="AV182" s="13" t="s">
        <v>90</v>
      </c>
      <c r="AW182" s="13" t="s">
        <v>36</v>
      </c>
      <c r="AX182" s="13" t="s">
        <v>81</v>
      </c>
      <c r="AY182" s="246" t="s">
        <v>126</v>
      </c>
    </row>
    <row r="183" spans="1:51" s="14" customFormat="1" ht="12">
      <c r="A183" s="14"/>
      <c r="B183" s="247"/>
      <c r="C183" s="248"/>
      <c r="D183" s="230" t="s">
        <v>137</v>
      </c>
      <c r="E183" s="249" t="s">
        <v>1</v>
      </c>
      <c r="F183" s="250" t="s">
        <v>175</v>
      </c>
      <c r="G183" s="248"/>
      <c r="H183" s="249" t="s">
        <v>1</v>
      </c>
      <c r="I183" s="251"/>
      <c r="J183" s="248"/>
      <c r="K183" s="248"/>
      <c r="L183" s="252"/>
      <c r="M183" s="253"/>
      <c r="N183" s="254"/>
      <c r="O183" s="254"/>
      <c r="P183" s="254"/>
      <c r="Q183" s="254"/>
      <c r="R183" s="254"/>
      <c r="S183" s="254"/>
      <c r="T183" s="25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6" t="s">
        <v>137</v>
      </c>
      <c r="AU183" s="256" t="s">
        <v>90</v>
      </c>
      <c r="AV183" s="14" t="s">
        <v>37</v>
      </c>
      <c r="AW183" s="14" t="s">
        <v>36</v>
      </c>
      <c r="AX183" s="14" t="s">
        <v>81</v>
      </c>
      <c r="AY183" s="256" t="s">
        <v>126</v>
      </c>
    </row>
    <row r="184" spans="1:51" s="13" customFormat="1" ht="12">
      <c r="A184" s="13"/>
      <c r="B184" s="236"/>
      <c r="C184" s="237"/>
      <c r="D184" s="230" t="s">
        <v>137</v>
      </c>
      <c r="E184" s="238" t="s">
        <v>1</v>
      </c>
      <c r="F184" s="239" t="s">
        <v>195</v>
      </c>
      <c r="G184" s="237"/>
      <c r="H184" s="240">
        <v>0.2</v>
      </c>
      <c r="I184" s="241"/>
      <c r="J184" s="237"/>
      <c r="K184" s="237"/>
      <c r="L184" s="242"/>
      <c r="M184" s="243"/>
      <c r="N184" s="244"/>
      <c r="O184" s="244"/>
      <c r="P184" s="244"/>
      <c r="Q184" s="244"/>
      <c r="R184" s="244"/>
      <c r="S184" s="244"/>
      <c r="T184" s="24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6" t="s">
        <v>137</v>
      </c>
      <c r="AU184" s="246" t="s">
        <v>90</v>
      </c>
      <c r="AV184" s="13" t="s">
        <v>90</v>
      </c>
      <c r="AW184" s="13" t="s">
        <v>36</v>
      </c>
      <c r="AX184" s="13" t="s">
        <v>81</v>
      </c>
      <c r="AY184" s="246" t="s">
        <v>126</v>
      </c>
    </row>
    <row r="185" spans="1:51" s="13" customFormat="1" ht="12">
      <c r="A185" s="13"/>
      <c r="B185" s="236"/>
      <c r="C185" s="237"/>
      <c r="D185" s="230" t="s">
        <v>137</v>
      </c>
      <c r="E185" s="238" t="s">
        <v>1</v>
      </c>
      <c r="F185" s="239" t="s">
        <v>176</v>
      </c>
      <c r="G185" s="237"/>
      <c r="H185" s="240">
        <v>0.6</v>
      </c>
      <c r="I185" s="241"/>
      <c r="J185" s="237"/>
      <c r="K185" s="237"/>
      <c r="L185" s="242"/>
      <c r="M185" s="243"/>
      <c r="N185" s="244"/>
      <c r="O185" s="244"/>
      <c r="P185" s="244"/>
      <c r="Q185" s="244"/>
      <c r="R185" s="244"/>
      <c r="S185" s="244"/>
      <c r="T185" s="24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6" t="s">
        <v>137</v>
      </c>
      <c r="AU185" s="246" t="s">
        <v>90</v>
      </c>
      <c r="AV185" s="13" t="s">
        <v>90</v>
      </c>
      <c r="AW185" s="13" t="s">
        <v>36</v>
      </c>
      <c r="AX185" s="13" t="s">
        <v>81</v>
      </c>
      <c r="AY185" s="246" t="s">
        <v>126</v>
      </c>
    </row>
    <row r="186" spans="1:51" s="15" customFormat="1" ht="12">
      <c r="A186" s="15"/>
      <c r="B186" s="257"/>
      <c r="C186" s="258"/>
      <c r="D186" s="230" t="s">
        <v>137</v>
      </c>
      <c r="E186" s="259" t="s">
        <v>1</v>
      </c>
      <c r="F186" s="260" t="s">
        <v>161</v>
      </c>
      <c r="G186" s="258"/>
      <c r="H186" s="261">
        <v>4.26</v>
      </c>
      <c r="I186" s="262"/>
      <c r="J186" s="258"/>
      <c r="K186" s="258"/>
      <c r="L186" s="263"/>
      <c r="M186" s="264"/>
      <c r="N186" s="265"/>
      <c r="O186" s="265"/>
      <c r="P186" s="265"/>
      <c r="Q186" s="265"/>
      <c r="R186" s="265"/>
      <c r="S186" s="265"/>
      <c r="T186" s="266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67" t="s">
        <v>137</v>
      </c>
      <c r="AU186" s="267" t="s">
        <v>90</v>
      </c>
      <c r="AV186" s="15" t="s">
        <v>132</v>
      </c>
      <c r="AW186" s="15" t="s">
        <v>36</v>
      </c>
      <c r="AX186" s="15" t="s">
        <v>37</v>
      </c>
      <c r="AY186" s="267" t="s">
        <v>126</v>
      </c>
    </row>
    <row r="187" spans="1:65" s="2" customFormat="1" ht="37.8" customHeight="1">
      <c r="A187" s="38"/>
      <c r="B187" s="39"/>
      <c r="C187" s="218" t="s">
        <v>197</v>
      </c>
      <c r="D187" s="218" t="s">
        <v>128</v>
      </c>
      <c r="E187" s="219" t="s">
        <v>198</v>
      </c>
      <c r="F187" s="220" t="s">
        <v>199</v>
      </c>
      <c r="G187" s="221" t="s">
        <v>149</v>
      </c>
      <c r="H187" s="222">
        <v>5</v>
      </c>
      <c r="I187" s="223"/>
      <c r="J187" s="222">
        <f>ROUND(I187*H187,1)</f>
        <v>0</v>
      </c>
      <c r="K187" s="220" t="s">
        <v>1</v>
      </c>
      <c r="L187" s="44"/>
      <c r="M187" s="224" t="s">
        <v>1</v>
      </c>
      <c r="N187" s="225" t="s">
        <v>46</v>
      </c>
      <c r="O187" s="91"/>
      <c r="P187" s="226">
        <f>O187*H187</f>
        <v>0</v>
      </c>
      <c r="Q187" s="226">
        <v>0</v>
      </c>
      <c r="R187" s="226">
        <f>Q187*H187</f>
        <v>0</v>
      </c>
      <c r="S187" s="226">
        <v>0</v>
      </c>
      <c r="T187" s="227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8" t="s">
        <v>132</v>
      </c>
      <c r="AT187" s="228" t="s">
        <v>128</v>
      </c>
      <c r="AU187" s="228" t="s">
        <v>90</v>
      </c>
      <c r="AY187" s="17" t="s">
        <v>126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7" t="s">
        <v>37</v>
      </c>
      <c r="BK187" s="229">
        <f>ROUND(I187*H187,1)</f>
        <v>0</v>
      </c>
      <c r="BL187" s="17" t="s">
        <v>132</v>
      </c>
      <c r="BM187" s="228" t="s">
        <v>200</v>
      </c>
    </row>
    <row r="188" spans="1:47" s="2" customFormat="1" ht="12">
      <c r="A188" s="38"/>
      <c r="B188" s="39"/>
      <c r="C188" s="40"/>
      <c r="D188" s="230" t="s">
        <v>134</v>
      </c>
      <c r="E188" s="40"/>
      <c r="F188" s="231" t="s">
        <v>199</v>
      </c>
      <c r="G188" s="40"/>
      <c r="H188" s="40"/>
      <c r="I188" s="232"/>
      <c r="J188" s="40"/>
      <c r="K188" s="40"/>
      <c r="L188" s="44"/>
      <c r="M188" s="233"/>
      <c r="N188" s="234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134</v>
      </c>
      <c r="AU188" s="17" t="s">
        <v>90</v>
      </c>
    </row>
    <row r="189" spans="1:47" s="2" customFormat="1" ht="12">
      <c r="A189" s="38"/>
      <c r="B189" s="39"/>
      <c r="C189" s="40"/>
      <c r="D189" s="230" t="s">
        <v>135</v>
      </c>
      <c r="E189" s="40"/>
      <c r="F189" s="235" t="s">
        <v>194</v>
      </c>
      <c r="G189" s="40"/>
      <c r="H189" s="40"/>
      <c r="I189" s="232"/>
      <c r="J189" s="40"/>
      <c r="K189" s="40"/>
      <c r="L189" s="44"/>
      <c r="M189" s="233"/>
      <c r="N189" s="234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135</v>
      </c>
      <c r="AU189" s="17" t="s">
        <v>90</v>
      </c>
    </row>
    <row r="190" spans="1:51" s="13" customFormat="1" ht="12">
      <c r="A190" s="13"/>
      <c r="B190" s="236"/>
      <c r="C190" s="237"/>
      <c r="D190" s="230" t="s">
        <v>137</v>
      </c>
      <c r="E190" s="238" t="s">
        <v>1</v>
      </c>
      <c r="F190" s="239" t="s">
        <v>201</v>
      </c>
      <c r="G190" s="237"/>
      <c r="H190" s="240">
        <v>5</v>
      </c>
      <c r="I190" s="241"/>
      <c r="J190" s="237"/>
      <c r="K190" s="237"/>
      <c r="L190" s="242"/>
      <c r="M190" s="243"/>
      <c r="N190" s="244"/>
      <c r="O190" s="244"/>
      <c r="P190" s="244"/>
      <c r="Q190" s="244"/>
      <c r="R190" s="244"/>
      <c r="S190" s="244"/>
      <c r="T190" s="24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6" t="s">
        <v>137</v>
      </c>
      <c r="AU190" s="246" t="s">
        <v>90</v>
      </c>
      <c r="AV190" s="13" t="s">
        <v>90</v>
      </c>
      <c r="AW190" s="13" t="s">
        <v>36</v>
      </c>
      <c r="AX190" s="13" t="s">
        <v>37</v>
      </c>
      <c r="AY190" s="246" t="s">
        <v>126</v>
      </c>
    </row>
    <row r="191" spans="1:65" s="2" customFormat="1" ht="24.15" customHeight="1">
      <c r="A191" s="38"/>
      <c r="B191" s="39"/>
      <c r="C191" s="268" t="s">
        <v>202</v>
      </c>
      <c r="D191" s="268" t="s">
        <v>203</v>
      </c>
      <c r="E191" s="269" t="s">
        <v>204</v>
      </c>
      <c r="F191" s="270" t="s">
        <v>205</v>
      </c>
      <c r="G191" s="271" t="s">
        <v>206</v>
      </c>
      <c r="H191" s="272">
        <v>1</v>
      </c>
      <c r="I191" s="273"/>
      <c r="J191" s="272">
        <f>ROUND(I191*H191,1)</f>
        <v>0</v>
      </c>
      <c r="K191" s="270" t="s">
        <v>142</v>
      </c>
      <c r="L191" s="274"/>
      <c r="M191" s="275" t="s">
        <v>1</v>
      </c>
      <c r="N191" s="276" t="s">
        <v>46</v>
      </c>
      <c r="O191" s="91"/>
      <c r="P191" s="226">
        <f>O191*H191</f>
        <v>0</v>
      </c>
      <c r="Q191" s="226">
        <v>0.0566</v>
      </c>
      <c r="R191" s="226">
        <f>Q191*H191</f>
        <v>0.0566</v>
      </c>
      <c r="S191" s="226">
        <v>0</v>
      </c>
      <c r="T191" s="227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8" t="s">
        <v>190</v>
      </c>
      <c r="AT191" s="228" t="s">
        <v>203</v>
      </c>
      <c r="AU191" s="228" t="s">
        <v>90</v>
      </c>
      <c r="AY191" s="17" t="s">
        <v>126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7" t="s">
        <v>37</v>
      </c>
      <c r="BK191" s="229">
        <f>ROUND(I191*H191,1)</f>
        <v>0</v>
      </c>
      <c r="BL191" s="17" t="s">
        <v>132</v>
      </c>
      <c r="BM191" s="228" t="s">
        <v>207</v>
      </c>
    </row>
    <row r="192" spans="1:47" s="2" customFormat="1" ht="12">
      <c r="A192" s="38"/>
      <c r="B192" s="39"/>
      <c r="C192" s="40"/>
      <c r="D192" s="230" t="s">
        <v>134</v>
      </c>
      <c r="E192" s="40"/>
      <c r="F192" s="231" t="s">
        <v>205</v>
      </c>
      <c r="G192" s="40"/>
      <c r="H192" s="40"/>
      <c r="I192" s="232"/>
      <c r="J192" s="40"/>
      <c r="K192" s="40"/>
      <c r="L192" s="44"/>
      <c r="M192" s="233"/>
      <c r="N192" s="234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134</v>
      </c>
      <c r="AU192" s="17" t="s">
        <v>90</v>
      </c>
    </row>
    <row r="193" spans="1:47" s="2" customFormat="1" ht="12">
      <c r="A193" s="38"/>
      <c r="B193" s="39"/>
      <c r="C193" s="40"/>
      <c r="D193" s="230" t="s">
        <v>135</v>
      </c>
      <c r="E193" s="40"/>
      <c r="F193" s="235" t="s">
        <v>208</v>
      </c>
      <c r="G193" s="40"/>
      <c r="H193" s="40"/>
      <c r="I193" s="232"/>
      <c r="J193" s="40"/>
      <c r="K193" s="40"/>
      <c r="L193" s="44"/>
      <c r="M193" s="233"/>
      <c r="N193" s="234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135</v>
      </c>
      <c r="AU193" s="17" t="s">
        <v>90</v>
      </c>
    </row>
    <row r="194" spans="1:65" s="2" customFormat="1" ht="16.5" customHeight="1">
      <c r="A194" s="38"/>
      <c r="B194" s="39"/>
      <c r="C194" s="268" t="s">
        <v>209</v>
      </c>
      <c r="D194" s="268" t="s">
        <v>203</v>
      </c>
      <c r="E194" s="269" t="s">
        <v>210</v>
      </c>
      <c r="F194" s="270" t="s">
        <v>211</v>
      </c>
      <c r="G194" s="271" t="s">
        <v>206</v>
      </c>
      <c r="H194" s="272">
        <v>1</v>
      </c>
      <c r="I194" s="273"/>
      <c r="J194" s="272">
        <f>ROUND(I194*H194,1)</f>
        <v>0</v>
      </c>
      <c r="K194" s="270" t="s">
        <v>1</v>
      </c>
      <c r="L194" s="274"/>
      <c r="M194" s="275" t="s">
        <v>1</v>
      </c>
      <c r="N194" s="276" t="s">
        <v>46</v>
      </c>
      <c r="O194" s="91"/>
      <c r="P194" s="226">
        <f>O194*H194</f>
        <v>0</v>
      </c>
      <c r="Q194" s="226">
        <v>0.0566</v>
      </c>
      <c r="R194" s="226">
        <f>Q194*H194</f>
        <v>0.0566</v>
      </c>
      <c r="S194" s="226">
        <v>0</v>
      </c>
      <c r="T194" s="227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8" t="s">
        <v>190</v>
      </c>
      <c r="AT194" s="228" t="s">
        <v>203</v>
      </c>
      <c r="AU194" s="228" t="s">
        <v>90</v>
      </c>
      <c r="AY194" s="17" t="s">
        <v>126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7" t="s">
        <v>37</v>
      </c>
      <c r="BK194" s="229">
        <f>ROUND(I194*H194,1)</f>
        <v>0</v>
      </c>
      <c r="BL194" s="17" t="s">
        <v>132</v>
      </c>
      <c r="BM194" s="228" t="s">
        <v>212</v>
      </c>
    </row>
    <row r="195" spans="1:47" s="2" customFormat="1" ht="12">
      <c r="A195" s="38"/>
      <c r="B195" s="39"/>
      <c r="C195" s="40"/>
      <c r="D195" s="230" t="s">
        <v>134</v>
      </c>
      <c r="E195" s="40"/>
      <c r="F195" s="231" t="s">
        <v>213</v>
      </c>
      <c r="G195" s="40"/>
      <c r="H195" s="40"/>
      <c r="I195" s="232"/>
      <c r="J195" s="40"/>
      <c r="K195" s="40"/>
      <c r="L195" s="44"/>
      <c r="M195" s="233"/>
      <c r="N195" s="234"/>
      <c r="O195" s="91"/>
      <c r="P195" s="91"/>
      <c r="Q195" s="91"/>
      <c r="R195" s="91"/>
      <c r="S195" s="91"/>
      <c r="T195" s="92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134</v>
      </c>
      <c r="AU195" s="17" t="s">
        <v>90</v>
      </c>
    </row>
    <row r="196" spans="1:47" s="2" customFormat="1" ht="12">
      <c r="A196" s="38"/>
      <c r="B196" s="39"/>
      <c r="C196" s="40"/>
      <c r="D196" s="230" t="s">
        <v>135</v>
      </c>
      <c r="E196" s="40"/>
      <c r="F196" s="235" t="s">
        <v>208</v>
      </c>
      <c r="G196" s="40"/>
      <c r="H196" s="40"/>
      <c r="I196" s="232"/>
      <c r="J196" s="40"/>
      <c r="K196" s="40"/>
      <c r="L196" s="44"/>
      <c r="M196" s="233"/>
      <c r="N196" s="234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135</v>
      </c>
      <c r="AU196" s="17" t="s">
        <v>90</v>
      </c>
    </row>
    <row r="197" spans="1:65" s="2" customFormat="1" ht="16.5" customHeight="1">
      <c r="A197" s="38"/>
      <c r="B197" s="39"/>
      <c r="C197" s="268" t="s">
        <v>214</v>
      </c>
      <c r="D197" s="268" t="s">
        <v>203</v>
      </c>
      <c r="E197" s="269" t="s">
        <v>215</v>
      </c>
      <c r="F197" s="270" t="s">
        <v>216</v>
      </c>
      <c r="G197" s="271" t="s">
        <v>206</v>
      </c>
      <c r="H197" s="272">
        <v>1</v>
      </c>
      <c r="I197" s="273"/>
      <c r="J197" s="272">
        <f>ROUND(I197*H197,1)</f>
        <v>0</v>
      </c>
      <c r="K197" s="270" t="s">
        <v>1</v>
      </c>
      <c r="L197" s="274"/>
      <c r="M197" s="275" t="s">
        <v>1</v>
      </c>
      <c r="N197" s="276" t="s">
        <v>46</v>
      </c>
      <c r="O197" s="91"/>
      <c r="P197" s="226">
        <f>O197*H197</f>
        <v>0</v>
      </c>
      <c r="Q197" s="226">
        <v>0.0566</v>
      </c>
      <c r="R197" s="226">
        <f>Q197*H197</f>
        <v>0.0566</v>
      </c>
      <c r="S197" s="226">
        <v>0</v>
      </c>
      <c r="T197" s="227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8" t="s">
        <v>190</v>
      </c>
      <c r="AT197" s="228" t="s">
        <v>203</v>
      </c>
      <c r="AU197" s="228" t="s">
        <v>90</v>
      </c>
      <c r="AY197" s="17" t="s">
        <v>126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17" t="s">
        <v>37</v>
      </c>
      <c r="BK197" s="229">
        <f>ROUND(I197*H197,1)</f>
        <v>0</v>
      </c>
      <c r="BL197" s="17" t="s">
        <v>132</v>
      </c>
      <c r="BM197" s="228" t="s">
        <v>217</v>
      </c>
    </row>
    <row r="198" spans="1:47" s="2" customFormat="1" ht="12">
      <c r="A198" s="38"/>
      <c r="B198" s="39"/>
      <c r="C198" s="40"/>
      <c r="D198" s="230" t="s">
        <v>134</v>
      </c>
      <c r="E198" s="40"/>
      <c r="F198" s="231" t="s">
        <v>218</v>
      </c>
      <c r="G198" s="40"/>
      <c r="H198" s="40"/>
      <c r="I198" s="232"/>
      <c r="J198" s="40"/>
      <c r="K198" s="40"/>
      <c r="L198" s="44"/>
      <c r="M198" s="233"/>
      <c r="N198" s="234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134</v>
      </c>
      <c r="AU198" s="17" t="s">
        <v>90</v>
      </c>
    </row>
    <row r="199" spans="1:47" s="2" customFormat="1" ht="12">
      <c r="A199" s="38"/>
      <c r="B199" s="39"/>
      <c r="C199" s="40"/>
      <c r="D199" s="230" t="s">
        <v>135</v>
      </c>
      <c r="E199" s="40"/>
      <c r="F199" s="235" t="s">
        <v>208</v>
      </c>
      <c r="G199" s="40"/>
      <c r="H199" s="40"/>
      <c r="I199" s="232"/>
      <c r="J199" s="40"/>
      <c r="K199" s="40"/>
      <c r="L199" s="44"/>
      <c r="M199" s="233"/>
      <c r="N199" s="234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135</v>
      </c>
      <c r="AU199" s="17" t="s">
        <v>90</v>
      </c>
    </row>
    <row r="200" spans="1:65" s="2" customFormat="1" ht="24.15" customHeight="1">
      <c r="A200" s="38"/>
      <c r="B200" s="39"/>
      <c r="C200" s="218" t="s">
        <v>219</v>
      </c>
      <c r="D200" s="218" t="s">
        <v>128</v>
      </c>
      <c r="E200" s="219" t="s">
        <v>220</v>
      </c>
      <c r="F200" s="220" t="s">
        <v>221</v>
      </c>
      <c r="G200" s="221" t="s">
        <v>149</v>
      </c>
      <c r="H200" s="222">
        <v>7.37</v>
      </c>
      <c r="I200" s="223"/>
      <c r="J200" s="222">
        <f>ROUND(I200*H200,1)</f>
        <v>0</v>
      </c>
      <c r="K200" s="220" t="s">
        <v>142</v>
      </c>
      <c r="L200" s="44"/>
      <c r="M200" s="224" t="s">
        <v>1</v>
      </c>
      <c r="N200" s="225" t="s">
        <v>46</v>
      </c>
      <c r="O200" s="91"/>
      <c r="P200" s="226">
        <f>O200*H200</f>
        <v>0</v>
      </c>
      <c r="Q200" s="226">
        <v>0</v>
      </c>
      <c r="R200" s="226">
        <f>Q200*H200</f>
        <v>0</v>
      </c>
      <c r="S200" s="226">
        <v>0</v>
      </c>
      <c r="T200" s="227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8" t="s">
        <v>132</v>
      </c>
      <c r="AT200" s="228" t="s">
        <v>128</v>
      </c>
      <c r="AU200" s="228" t="s">
        <v>90</v>
      </c>
      <c r="AY200" s="17" t="s">
        <v>126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17" t="s">
        <v>37</v>
      </c>
      <c r="BK200" s="229">
        <f>ROUND(I200*H200,1)</f>
        <v>0</v>
      </c>
      <c r="BL200" s="17" t="s">
        <v>132</v>
      </c>
      <c r="BM200" s="228" t="s">
        <v>222</v>
      </c>
    </row>
    <row r="201" spans="1:47" s="2" customFormat="1" ht="12">
      <c r="A201" s="38"/>
      <c r="B201" s="39"/>
      <c r="C201" s="40"/>
      <c r="D201" s="230" t="s">
        <v>134</v>
      </c>
      <c r="E201" s="40"/>
      <c r="F201" s="231" t="s">
        <v>223</v>
      </c>
      <c r="G201" s="40"/>
      <c r="H201" s="40"/>
      <c r="I201" s="232"/>
      <c r="J201" s="40"/>
      <c r="K201" s="40"/>
      <c r="L201" s="44"/>
      <c r="M201" s="233"/>
      <c r="N201" s="234"/>
      <c r="O201" s="91"/>
      <c r="P201" s="91"/>
      <c r="Q201" s="91"/>
      <c r="R201" s="91"/>
      <c r="S201" s="91"/>
      <c r="T201" s="92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134</v>
      </c>
      <c r="AU201" s="17" t="s">
        <v>90</v>
      </c>
    </row>
    <row r="202" spans="1:51" s="13" customFormat="1" ht="12">
      <c r="A202" s="13"/>
      <c r="B202" s="236"/>
      <c r="C202" s="237"/>
      <c r="D202" s="230" t="s">
        <v>137</v>
      </c>
      <c r="E202" s="238" t="s">
        <v>1</v>
      </c>
      <c r="F202" s="239" t="s">
        <v>224</v>
      </c>
      <c r="G202" s="237"/>
      <c r="H202" s="240">
        <v>7.37</v>
      </c>
      <c r="I202" s="241"/>
      <c r="J202" s="237"/>
      <c r="K202" s="237"/>
      <c r="L202" s="242"/>
      <c r="M202" s="243"/>
      <c r="N202" s="244"/>
      <c r="O202" s="244"/>
      <c r="P202" s="244"/>
      <c r="Q202" s="244"/>
      <c r="R202" s="244"/>
      <c r="S202" s="244"/>
      <c r="T202" s="24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6" t="s">
        <v>137</v>
      </c>
      <c r="AU202" s="246" t="s">
        <v>90</v>
      </c>
      <c r="AV202" s="13" t="s">
        <v>90</v>
      </c>
      <c r="AW202" s="13" t="s">
        <v>36</v>
      </c>
      <c r="AX202" s="13" t="s">
        <v>37</v>
      </c>
      <c r="AY202" s="246" t="s">
        <v>126</v>
      </c>
    </row>
    <row r="203" spans="1:65" s="2" customFormat="1" ht="16.5" customHeight="1">
      <c r="A203" s="38"/>
      <c r="B203" s="39"/>
      <c r="C203" s="268" t="s">
        <v>225</v>
      </c>
      <c r="D203" s="268" t="s">
        <v>203</v>
      </c>
      <c r="E203" s="269" t="s">
        <v>226</v>
      </c>
      <c r="F203" s="270" t="s">
        <v>227</v>
      </c>
      <c r="G203" s="271" t="s">
        <v>228</v>
      </c>
      <c r="H203" s="272">
        <v>14.74</v>
      </c>
      <c r="I203" s="273"/>
      <c r="J203" s="272">
        <f>ROUND(I203*H203,1)</f>
        <v>0</v>
      </c>
      <c r="K203" s="270" t="s">
        <v>142</v>
      </c>
      <c r="L203" s="274"/>
      <c r="M203" s="275" t="s">
        <v>1</v>
      </c>
      <c r="N203" s="276" t="s">
        <v>46</v>
      </c>
      <c r="O203" s="91"/>
      <c r="P203" s="226">
        <f>O203*H203</f>
        <v>0</v>
      </c>
      <c r="Q203" s="226">
        <v>1</v>
      </c>
      <c r="R203" s="226">
        <f>Q203*H203</f>
        <v>14.74</v>
      </c>
      <c r="S203" s="226">
        <v>0</v>
      </c>
      <c r="T203" s="227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8" t="s">
        <v>190</v>
      </c>
      <c r="AT203" s="228" t="s">
        <v>203</v>
      </c>
      <c r="AU203" s="228" t="s">
        <v>90</v>
      </c>
      <c r="AY203" s="17" t="s">
        <v>126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7" t="s">
        <v>37</v>
      </c>
      <c r="BK203" s="229">
        <f>ROUND(I203*H203,1)</f>
        <v>0</v>
      </c>
      <c r="BL203" s="17" t="s">
        <v>132</v>
      </c>
      <c r="BM203" s="228" t="s">
        <v>229</v>
      </c>
    </row>
    <row r="204" spans="1:47" s="2" customFormat="1" ht="12">
      <c r="A204" s="38"/>
      <c r="B204" s="39"/>
      <c r="C204" s="40"/>
      <c r="D204" s="230" t="s">
        <v>134</v>
      </c>
      <c r="E204" s="40"/>
      <c r="F204" s="231" t="s">
        <v>227</v>
      </c>
      <c r="G204" s="40"/>
      <c r="H204" s="40"/>
      <c r="I204" s="232"/>
      <c r="J204" s="40"/>
      <c r="K204" s="40"/>
      <c r="L204" s="44"/>
      <c r="M204" s="233"/>
      <c r="N204" s="234"/>
      <c r="O204" s="91"/>
      <c r="P204" s="91"/>
      <c r="Q204" s="91"/>
      <c r="R204" s="91"/>
      <c r="S204" s="91"/>
      <c r="T204" s="92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134</v>
      </c>
      <c r="AU204" s="17" t="s">
        <v>90</v>
      </c>
    </row>
    <row r="205" spans="1:51" s="13" customFormat="1" ht="12">
      <c r="A205" s="13"/>
      <c r="B205" s="236"/>
      <c r="C205" s="237"/>
      <c r="D205" s="230" t="s">
        <v>137</v>
      </c>
      <c r="E205" s="237"/>
      <c r="F205" s="239" t="s">
        <v>230</v>
      </c>
      <c r="G205" s="237"/>
      <c r="H205" s="240">
        <v>14.74</v>
      </c>
      <c r="I205" s="241"/>
      <c r="J205" s="237"/>
      <c r="K205" s="237"/>
      <c r="L205" s="242"/>
      <c r="M205" s="243"/>
      <c r="N205" s="244"/>
      <c r="O205" s="244"/>
      <c r="P205" s="244"/>
      <c r="Q205" s="244"/>
      <c r="R205" s="244"/>
      <c r="S205" s="244"/>
      <c r="T205" s="24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6" t="s">
        <v>137</v>
      </c>
      <c r="AU205" s="246" t="s">
        <v>90</v>
      </c>
      <c r="AV205" s="13" t="s">
        <v>90</v>
      </c>
      <c r="AW205" s="13" t="s">
        <v>4</v>
      </c>
      <c r="AX205" s="13" t="s">
        <v>37</v>
      </c>
      <c r="AY205" s="246" t="s">
        <v>126</v>
      </c>
    </row>
    <row r="206" spans="1:65" s="2" customFormat="1" ht="24.15" customHeight="1">
      <c r="A206" s="38"/>
      <c r="B206" s="39"/>
      <c r="C206" s="218" t="s">
        <v>8</v>
      </c>
      <c r="D206" s="218" t="s">
        <v>128</v>
      </c>
      <c r="E206" s="219" t="s">
        <v>231</v>
      </c>
      <c r="F206" s="220" t="s">
        <v>232</v>
      </c>
      <c r="G206" s="221" t="s">
        <v>141</v>
      </c>
      <c r="H206" s="222">
        <v>896.34</v>
      </c>
      <c r="I206" s="223"/>
      <c r="J206" s="222">
        <f>ROUND(I206*H206,1)</f>
        <v>0</v>
      </c>
      <c r="K206" s="220" t="s">
        <v>142</v>
      </c>
      <c r="L206" s="44"/>
      <c r="M206" s="224" t="s">
        <v>1</v>
      </c>
      <c r="N206" s="225" t="s">
        <v>46</v>
      </c>
      <c r="O206" s="91"/>
      <c r="P206" s="226">
        <f>O206*H206</f>
        <v>0</v>
      </c>
      <c r="Q206" s="226">
        <v>0</v>
      </c>
      <c r="R206" s="226">
        <f>Q206*H206</f>
        <v>0</v>
      </c>
      <c r="S206" s="226">
        <v>0</v>
      </c>
      <c r="T206" s="227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8" t="s">
        <v>132</v>
      </c>
      <c r="AT206" s="228" t="s">
        <v>128</v>
      </c>
      <c r="AU206" s="228" t="s">
        <v>90</v>
      </c>
      <c r="AY206" s="17" t="s">
        <v>126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17" t="s">
        <v>37</v>
      </c>
      <c r="BK206" s="229">
        <f>ROUND(I206*H206,1)</f>
        <v>0</v>
      </c>
      <c r="BL206" s="17" t="s">
        <v>132</v>
      </c>
      <c r="BM206" s="228" t="s">
        <v>233</v>
      </c>
    </row>
    <row r="207" spans="1:47" s="2" customFormat="1" ht="12">
      <c r="A207" s="38"/>
      <c r="B207" s="39"/>
      <c r="C207" s="40"/>
      <c r="D207" s="230" t="s">
        <v>134</v>
      </c>
      <c r="E207" s="40"/>
      <c r="F207" s="231" t="s">
        <v>234</v>
      </c>
      <c r="G207" s="40"/>
      <c r="H207" s="40"/>
      <c r="I207" s="232"/>
      <c r="J207" s="40"/>
      <c r="K207" s="40"/>
      <c r="L207" s="44"/>
      <c r="M207" s="233"/>
      <c r="N207" s="234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134</v>
      </c>
      <c r="AU207" s="17" t="s">
        <v>90</v>
      </c>
    </row>
    <row r="208" spans="1:51" s="13" customFormat="1" ht="12">
      <c r="A208" s="13"/>
      <c r="B208" s="236"/>
      <c r="C208" s="237"/>
      <c r="D208" s="230" t="s">
        <v>137</v>
      </c>
      <c r="E208" s="238" t="s">
        <v>1</v>
      </c>
      <c r="F208" s="239" t="s">
        <v>235</v>
      </c>
      <c r="G208" s="237"/>
      <c r="H208" s="240">
        <v>832.75</v>
      </c>
      <c r="I208" s="241"/>
      <c r="J208" s="237"/>
      <c r="K208" s="237"/>
      <c r="L208" s="242"/>
      <c r="M208" s="243"/>
      <c r="N208" s="244"/>
      <c r="O208" s="244"/>
      <c r="P208" s="244"/>
      <c r="Q208" s="244"/>
      <c r="R208" s="244"/>
      <c r="S208" s="244"/>
      <c r="T208" s="24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6" t="s">
        <v>137</v>
      </c>
      <c r="AU208" s="246" t="s">
        <v>90</v>
      </c>
      <c r="AV208" s="13" t="s">
        <v>90</v>
      </c>
      <c r="AW208" s="13" t="s">
        <v>36</v>
      </c>
      <c r="AX208" s="13" t="s">
        <v>81</v>
      </c>
      <c r="AY208" s="246" t="s">
        <v>126</v>
      </c>
    </row>
    <row r="209" spans="1:51" s="13" customFormat="1" ht="12">
      <c r="A209" s="13"/>
      <c r="B209" s="236"/>
      <c r="C209" s="237"/>
      <c r="D209" s="230" t="s">
        <v>137</v>
      </c>
      <c r="E209" s="238" t="s">
        <v>1</v>
      </c>
      <c r="F209" s="239" t="s">
        <v>236</v>
      </c>
      <c r="G209" s="237"/>
      <c r="H209" s="240">
        <v>8</v>
      </c>
      <c r="I209" s="241"/>
      <c r="J209" s="237"/>
      <c r="K209" s="237"/>
      <c r="L209" s="242"/>
      <c r="M209" s="243"/>
      <c r="N209" s="244"/>
      <c r="O209" s="244"/>
      <c r="P209" s="244"/>
      <c r="Q209" s="244"/>
      <c r="R209" s="244"/>
      <c r="S209" s="244"/>
      <c r="T209" s="24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6" t="s">
        <v>137</v>
      </c>
      <c r="AU209" s="246" t="s">
        <v>90</v>
      </c>
      <c r="AV209" s="13" t="s">
        <v>90</v>
      </c>
      <c r="AW209" s="13" t="s">
        <v>36</v>
      </c>
      <c r="AX209" s="13" t="s">
        <v>81</v>
      </c>
      <c r="AY209" s="246" t="s">
        <v>126</v>
      </c>
    </row>
    <row r="210" spans="1:51" s="13" customFormat="1" ht="12">
      <c r="A210" s="13"/>
      <c r="B210" s="236"/>
      <c r="C210" s="237"/>
      <c r="D210" s="230" t="s">
        <v>137</v>
      </c>
      <c r="E210" s="238" t="s">
        <v>1</v>
      </c>
      <c r="F210" s="239" t="s">
        <v>237</v>
      </c>
      <c r="G210" s="237"/>
      <c r="H210" s="240">
        <v>55.59</v>
      </c>
      <c r="I210" s="241"/>
      <c r="J210" s="237"/>
      <c r="K210" s="237"/>
      <c r="L210" s="242"/>
      <c r="M210" s="243"/>
      <c r="N210" s="244"/>
      <c r="O210" s="244"/>
      <c r="P210" s="244"/>
      <c r="Q210" s="244"/>
      <c r="R210" s="244"/>
      <c r="S210" s="244"/>
      <c r="T210" s="24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6" t="s">
        <v>137</v>
      </c>
      <c r="AU210" s="246" t="s">
        <v>90</v>
      </c>
      <c r="AV210" s="13" t="s">
        <v>90</v>
      </c>
      <c r="AW210" s="13" t="s">
        <v>36</v>
      </c>
      <c r="AX210" s="13" t="s">
        <v>81</v>
      </c>
      <c r="AY210" s="246" t="s">
        <v>126</v>
      </c>
    </row>
    <row r="211" spans="1:51" s="15" customFormat="1" ht="12">
      <c r="A211" s="15"/>
      <c r="B211" s="257"/>
      <c r="C211" s="258"/>
      <c r="D211" s="230" t="s">
        <v>137</v>
      </c>
      <c r="E211" s="259" t="s">
        <v>1</v>
      </c>
      <c r="F211" s="260" t="s">
        <v>161</v>
      </c>
      <c r="G211" s="258"/>
      <c r="H211" s="261">
        <v>896.34</v>
      </c>
      <c r="I211" s="262"/>
      <c r="J211" s="258"/>
      <c r="K211" s="258"/>
      <c r="L211" s="263"/>
      <c r="M211" s="264"/>
      <c r="N211" s="265"/>
      <c r="O211" s="265"/>
      <c r="P211" s="265"/>
      <c r="Q211" s="265"/>
      <c r="R211" s="265"/>
      <c r="S211" s="265"/>
      <c r="T211" s="266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67" t="s">
        <v>137</v>
      </c>
      <c r="AU211" s="267" t="s">
        <v>90</v>
      </c>
      <c r="AV211" s="15" t="s">
        <v>132</v>
      </c>
      <c r="AW211" s="15" t="s">
        <v>36</v>
      </c>
      <c r="AX211" s="15" t="s">
        <v>37</v>
      </c>
      <c r="AY211" s="267" t="s">
        <v>126</v>
      </c>
    </row>
    <row r="212" spans="1:63" s="12" customFormat="1" ht="22.8" customHeight="1">
      <c r="A212" s="12"/>
      <c r="B212" s="202"/>
      <c r="C212" s="203"/>
      <c r="D212" s="204" t="s">
        <v>80</v>
      </c>
      <c r="E212" s="216" t="s">
        <v>90</v>
      </c>
      <c r="F212" s="216" t="s">
        <v>238</v>
      </c>
      <c r="G212" s="203"/>
      <c r="H212" s="203"/>
      <c r="I212" s="206"/>
      <c r="J212" s="217">
        <f>BK212</f>
        <v>0</v>
      </c>
      <c r="K212" s="203"/>
      <c r="L212" s="208"/>
      <c r="M212" s="209"/>
      <c r="N212" s="210"/>
      <c r="O212" s="210"/>
      <c r="P212" s="211">
        <f>SUM(P213:P218)</f>
        <v>0</v>
      </c>
      <c r="Q212" s="210"/>
      <c r="R212" s="211">
        <f>SUM(R213:R218)</f>
        <v>0.039875</v>
      </c>
      <c r="S212" s="210"/>
      <c r="T212" s="212">
        <f>SUM(T213:T218)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13" t="s">
        <v>37</v>
      </c>
      <c r="AT212" s="214" t="s">
        <v>80</v>
      </c>
      <c r="AU212" s="214" t="s">
        <v>37</v>
      </c>
      <c r="AY212" s="213" t="s">
        <v>126</v>
      </c>
      <c r="BK212" s="215">
        <f>SUM(BK213:BK218)</f>
        <v>0</v>
      </c>
    </row>
    <row r="213" spans="1:65" s="2" customFormat="1" ht="24.15" customHeight="1">
      <c r="A213" s="38"/>
      <c r="B213" s="39"/>
      <c r="C213" s="218" t="s">
        <v>239</v>
      </c>
      <c r="D213" s="218" t="s">
        <v>128</v>
      </c>
      <c r="E213" s="219" t="s">
        <v>240</v>
      </c>
      <c r="F213" s="220" t="s">
        <v>241</v>
      </c>
      <c r="G213" s="221" t="s">
        <v>141</v>
      </c>
      <c r="H213" s="222">
        <v>57.6</v>
      </c>
      <c r="I213" s="223"/>
      <c r="J213" s="222">
        <f>ROUND(I213*H213,1)</f>
        <v>0</v>
      </c>
      <c r="K213" s="220" t="s">
        <v>142</v>
      </c>
      <c r="L213" s="44"/>
      <c r="M213" s="224" t="s">
        <v>1</v>
      </c>
      <c r="N213" s="225" t="s">
        <v>46</v>
      </c>
      <c r="O213" s="91"/>
      <c r="P213" s="226">
        <f>O213*H213</f>
        <v>0</v>
      </c>
      <c r="Q213" s="226">
        <v>0.0001</v>
      </c>
      <c r="R213" s="226">
        <f>Q213*H213</f>
        <v>0.00576</v>
      </c>
      <c r="S213" s="226">
        <v>0</v>
      </c>
      <c r="T213" s="227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8" t="s">
        <v>132</v>
      </c>
      <c r="AT213" s="228" t="s">
        <v>128</v>
      </c>
      <c r="AU213" s="228" t="s">
        <v>90</v>
      </c>
      <c r="AY213" s="17" t="s">
        <v>126</v>
      </c>
      <c r="BE213" s="229">
        <f>IF(N213="základní",J213,0)</f>
        <v>0</v>
      </c>
      <c r="BF213" s="229">
        <f>IF(N213="snížená",J213,0)</f>
        <v>0</v>
      </c>
      <c r="BG213" s="229">
        <f>IF(N213="zákl. přenesená",J213,0)</f>
        <v>0</v>
      </c>
      <c r="BH213" s="229">
        <f>IF(N213="sníž. přenesená",J213,0)</f>
        <v>0</v>
      </c>
      <c r="BI213" s="229">
        <f>IF(N213="nulová",J213,0)</f>
        <v>0</v>
      </c>
      <c r="BJ213" s="17" t="s">
        <v>37</v>
      </c>
      <c r="BK213" s="229">
        <f>ROUND(I213*H213,1)</f>
        <v>0</v>
      </c>
      <c r="BL213" s="17" t="s">
        <v>132</v>
      </c>
      <c r="BM213" s="228" t="s">
        <v>242</v>
      </c>
    </row>
    <row r="214" spans="1:47" s="2" customFormat="1" ht="12">
      <c r="A214" s="38"/>
      <c r="B214" s="39"/>
      <c r="C214" s="40"/>
      <c r="D214" s="230" t="s">
        <v>134</v>
      </c>
      <c r="E214" s="40"/>
      <c r="F214" s="231" t="s">
        <v>243</v>
      </c>
      <c r="G214" s="40"/>
      <c r="H214" s="40"/>
      <c r="I214" s="232"/>
      <c r="J214" s="40"/>
      <c r="K214" s="40"/>
      <c r="L214" s="44"/>
      <c r="M214" s="233"/>
      <c r="N214" s="234"/>
      <c r="O214" s="91"/>
      <c r="P214" s="91"/>
      <c r="Q214" s="91"/>
      <c r="R214" s="91"/>
      <c r="S214" s="91"/>
      <c r="T214" s="92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134</v>
      </c>
      <c r="AU214" s="17" t="s">
        <v>90</v>
      </c>
    </row>
    <row r="215" spans="1:51" s="13" customFormat="1" ht="12">
      <c r="A215" s="13"/>
      <c r="B215" s="236"/>
      <c r="C215" s="237"/>
      <c r="D215" s="230" t="s">
        <v>137</v>
      </c>
      <c r="E215" s="238" t="s">
        <v>1</v>
      </c>
      <c r="F215" s="239" t="s">
        <v>244</v>
      </c>
      <c r="G215" s="237"/>
      <c r="H215" s="240">
        <v>57.6</v>
      </c>
      <c r="I215" s="241"/>
      <c r="J215" s="237"/>
      <c r="K215" s="237"/>
      <c r="L215" s="242"/>
      <c r="M215" s="243"/>
      <c r="N215" s="244"/>
      <c r="O215" s="244"/>
      <c r="P215" s="244"/>
      <c r="Q215" s="244"/>
      <c r="R215" s="244"/>
      <c r="S215" s="244"/>
      <c r="T215" s="24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6" t="s">
        <v>137</v>
      </c>
      <c r="AU215" s="246" t="s">
        <v>90</v>
      </c>
      <c r="AV215" s="13" t="s">
        <v>90</v>
      </c>
      <c r="AW215" s="13" t="s">
        <v>36</v>
      </c>
      <c r="AX215" s="13" t="s">
        <v>37</v>
      </c>
      <c r="AY215" s="246" t="s">
        <v>126</v>
      </c>
    </row>
    <row r="216" spans="1:65" s="2" customFormat="1" ht="21.75" customHeight="1">
      <c r="A216" s="38"/>
      <c r="B216" s="39"/>
      <c r="C216" s="268" t="s">
        <v>245</v>
      </c>
      <c r="D216" s="268" t="s">
        <v>203</v>
      </c>
      <c r="E216" s="269" t="s">
        <v>246</v>
      </c>
      <c r="F216" s="270" t="s">
        <v>247</v>
      </c>
      <c r="G216" s="271" t="s">
        <v>141</v>
      </c>
      <c r="H216" s="272">
        <v>68.23</v>
      </c>
      <c r="I216" s="273"/>
      <c r="J216" s="272">
        <f>ROUND(I216*H216,1)</f>
        <v>0</v>
      </c>
      <c r="K216" s="270" t="s">
        <v>1</v>
      </c>
      <c r="L216" s="274"/>
      <c r="M216" s="275" t="s">
        <v>1</v>
      </c>
      <c r="N216" s="276" t="s">
        <v>46</v>
      </c>
      <c r="O216" s="91"/>
      <c r="P216" s="226">
        <f>O216*H216</f>
        <v>0</v>
      </c>
      <c r="Q216" s="226">
        <v>0.0005</v>
      </c>
      <c r="R216" s="226">
        <f>Q216*H216</f>
        <v>0.034115</v>
      </c>
      <c r="S216" s="226">
        <v>0</v>
      </c>
      <c r="T216" s="227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8" t="s">
        <v>190</v>
      </c>
      <c r="AT216" s="228" t="s">
        <v>203</v>
      </c>
      <c r="AU216" s="228" t="s">
        <v>90</v>
      </c>
      <c r="AY216" s="17" t="s">
        <v>126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17" t="s">
        <v>37</v>
      </c>
      <c r="BK216" s="229">
        <f>ROUND(I216*H216,1)</f>
        <v>0</v>
      </c>
      <c r="BL216" s="17" t="s">
        <v>132</v>
      </c>
      <c r="BM216" s="228" t="s">
        <v>248</v>
      </c>
    </row>
    <row r="217" spans="1:47" s="2" customFormat="1" ht="12">
      <c r="A217" s="38"/>
      <c r="B217" s="39"/>
      <c r="C217" s="40"/>
      <c r="D217" s="230" t="s">
        <v>134</v>
      </c>
      <c r="E217" s="40"/>
      <c r="F217" s="231" t="s">
        <v>247</v>
      </c>
      <c r="G217" s="40"/>
      <c r="H217" s="40"/>
      <c r="I217" s="232"/>
      <c r="J217" s="40"/>
      <c r="K217" s="40"/>
      <c r="L217" s="44"/>
      <c r="M217" s="233"/>
      <c r="N217" s="234"/>
      <c r="O217" s="91"/>
      <c r="P217" s="91"/>
      <c r="Q217" s="91"/>
      <c r="R217" s="91"/>
      <c r="S217" s="91"/>
      <c r="T217" s="92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134</v>
      </c>
      <c r="AU217" s="17" t="s">
        <v>90</v>
      </c>
    </row>
    <row r="218" spans="1:51" s="13" customFormat="1" ht="12">
      <c r="A218" s="13"/>
      <c r="B218" s="236"/>
      <c r="C218" s="237"/>
      <c r="D218" s="230" t="s">
        <v>137</v>
      </c>
      <c r="E218" s="237"/>
      <c r="F218" s="239" t="s">
        <v>249</v>
      </c>
      <c r="G218" s="237"/>
      <c r="H218" s="240">
        <v>68.23</v>
      </c>
      <c r="I218" s="241"/>
      <c r="J218" s="237"/>
      <c r="K218" s="237"/>
      <c r="L218" s="242"/>
      <c r="M218" s="243"/>
      <c r="N218" s="244"/>
      <c r="O218" s="244"/>
      <c r="P218" s="244"/>
      <c r="Q218" s="244"/>
      <c r="R218" s="244"/>
      <c r="S218" s="244"/>
      <c r="T218" s="24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6" t="s">
        <v>137</v>
      </c>
      <c r="AU218" s="246" t="s">
        <v>90</v>
      </c>
      <c r="AV218" s="13" t="s">
        <v>90</v>
      </c>
      <c r="AW218" s="13" t="s">
        <v>4</v>
      </c>
      <c r="AX218" s="13" t="s">
        <v>37</v>
      </c>
      <c r="AY218" s="246" t="s">
        <v>126</v>
      </c>
    </row>
    <row r="219" spans="1:63" s="12" customFormat="1" ht="22.8" customHeight="1">
      <c r="A219" s="12"/>
      <c r="B219" s="202"/>
      <c r="C219" s="203"/>
      <c r="D219" s="204" t="s">
        <v>80</v>
      </c>
      <c r="E219" s="216" t="s">
        <v>146</v>
      </c>
      <c r="F219" s="216" t="s">
        <v>250</v>
      </c>
      <c r="G219" s="203"/>
      <c r="H219" s="203"/>
      <c r="I219" s="206"/>
      <c r="J219" s="217">
        <f>BK219</f>
        <v>0</v>
      </c>
      <c r="K219" s="203"/>
      <c r="L219" s="208"/>
      <c r="M219" s="209"/>
      <c r="N219" s="210"/>
      <c r="O219" s="210"/>
      <c r="P219" s="211">
        <f>SUM(P220:P222)</f>
        <v>0</v>
      </c>
      <c r="Q219" s="210"/>
      <c r="R219" s="211">
        <f>SUM(R220:R222)</f>
        <v>3.3921720000000004</v>
      </c>
      <c r="S219" s="210"/>
      <c r="T219" s="212">
        <f>SUM(T220:T222)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13" t="s">
        <v>37</v>
      </c>
      <c r="AT219" s="214" t="s">
        <v>80</v>
      </c>
      <c r="AU219" s="214" t="s">
        <v>37</v>
      </c>
      <c r="AY219" s="213" t="s">
        <v>126</v>
      </c>
      <c r="BK219" s="215">
        <f>SUM(BK220:BK222)</f>
        <v>0</v>
      </c>
    </row>
    <row r="220" spans="1:65" s="2" customFormat="1" ht="24.15" customHeight="1">
      <c r="A220" s="38"/>
      <c r="B220" s="39"/>
      <c r="C220" s="218" t="s">
        <v>251</v>
      </c>
      <c r="D220" s="218" t="s">
        <v>128</v>
      </c>
      <c r="E220" s="219" t="s">
        <v>252</v>
      </c>
      <c r="F220" s="220" t="s">
        <v>253</v>
      </c>
      <c r="G220" s="221" t="s">
        <v>149</v>
      </c>
      <c r="H220" s="222">
        <v>1.26</v>
      </c>
      <c r="I220" s="223"/>
      <c r="J220" s="222">
        <f>ROUND(I220*H220,1)</f>
        <v>0</v>
      </c>
      <c r="K220" s="220" t="s">
        <v>142</v>
      </c>
      <c r="L220" s="44"/>
      <c r="M220" s="224" t="s">
        <v>1</v>
      </c>
      <c r="N220" s="225" t="s">
        <v>46</v>
      </c>
      <c r="O220" s="91"/>
      <c r="P220" s="226">
        <f>O220*H220</f>
        <v>0</v>
      </c>
      <c r="Q220" s="226">
        <v>2.6922</v>
      </c>
      <c r="R220" s="226">
        <f>Q220*H220</f>
        <v>3.3921720000000004</v>
      </c>
      <c r="S220" s="226">
        <v>0</v>
      </c>
      <c r="T220" s="227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8" t="s">
        <v>132</v>
      </c>
      <c r="AT220" s="228" t="s">
        <v>128</v>
      </c>
      <c r="AU220" s="228" t="s">
        <v>90</v>
      </c>
      <c r="AY220" s="17" t="s">
        <v>126</v>
      </c>
      <c r="BE220" s="229">
        <f>IF(N220="základní",J220,0)</f>
        <v>0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17" t="s">
        <v>37</v>
      </c>
      <c r="BK220" s="229">
        <f>ROUND(I220*H220,1)</f>
        <v>0</v>
      </c>
      <c r="BL220" s="17" t="s">
        <v>132</v>
      </c>
      <c r="BM220" s="228" t="s">
        <v>254</v>
      </c>
    </row>
    <row r="221" spans="1:47" s="2" customFormat="1" ht="12">
      <c r="A221" s="38"/>
      <c r="B221" s="39"/>
      <c r="C221" s="40"/>
      <c r="D221" s="230" t="s">
        <v>134</v>
      </c>
      <c r="E221" s="40"/>
      <c r="F221" s="231" t="s">
        <v>255</v>
      </c>
      <c r="G221" s="40"/>
      <c r="H221" s="40"/>
      <c r="I221" s="232"/>
      <c r="J221" s="40"/>
      <c r="K221" s="40"/>
      <c r="L221" s="44"/>
      <c r="M221" s="233"/>
      <c r="N221" s="234"/>
      <c r="O221" s="91"/>
      <c r="P221" s="91"/>
      <c r="Q221" s="91"/>
      <c r="R221" s="91"/>
      <c r="S221" s="91"/>
      <c r="T221" s="92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134</v>
      </c>
      <c r="AU221" s="17" t="s">
        <v>90</v>
      </c>
    </row>
    <row r="222" spans="1:51" s="13" customFormat="1" ht="12">
      <c r="A222" s="13"/>
      <c r="B222" s="236"/>
      <c r="C222" s="237"/>
      <c r="D222" s="230" t="s">
        <v>137</v>
      </c>
      <c r="E222" s="238" t="s">
        <v>1</v>
      </c>
      <c r="F222" s="239" t="s">
        <v>256</v>
      </c>
      <c r="G222" s="237"/>
      <c r="H222" s="240">
        <v>1.26</v>
      </c>
      <c r="I222" s="241"/>
      <c r="J222" s="237"/>
      <c r="K222" s="237"/>
      <c r="L222" s="242"/>
      <c r="M222" s="243"/>
      <c r="N222" s="244"/>
      <c r="O222" s="244"/>
      <c r="P222" s="244"/>
      <c r="Q222" s="244"/>
      <c r="R222" s="244"/>
      <c r="S222" s="244"/>
      <c r="T222" s="24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6" t="s">
        <v>137</v>
      </c>
      <c r="AU222" s="246" t="s">
        <v>90</v>
      </c>
      <c r="AV222" s="13" t="s">
        <v>90</v>
      </c>
      <c r="AW222" s="13" t="s">
        <v>36</v>
      </c>
      <c r="AX222" s="13" t="s">
        <v>37</v>
      </c>
      <c r="AY222" s="246" t="s">
        <v>126</v>
      </c>
    </row>
    <row r="223" spans="1:63" s="12" customFormat="1" ht="22.8" customHeight="1">
      <c r="A223" s="12"/>
      <c r="B223" s="202"/>
      <c r="C223" s="203"/>
      <c r="D223" s="204" t="s">
        <v>80</v>
      </c>
      <c r="E223" s="216" t="s">
        <v>132</v>
      </c>
      <c r="F223" s="216" t="s">
        <v>257</v>
      </c>
      <c r="G223" s="203"/>
      <c r="H223" s="203"/>
      <c r="I223" s="206"/>
      <c r="J223" s="217">
        <f>BK223</f>
        <v>0</v>
      </c>
      <c r="K223" s="203"/>
      <c r="L223" s="208"/>
      <c r="M223" s="209"/>
      <c r="N223" s="210"/>
      <c r="O223" s="210"/>
      <c r="P223" s="211">
        <f>SUM(P224:P272)</f>
        <v>0</v>
      </c>
      <c r="Q223" s="210"/>
      <c r="R223" s="211">
        <f>SUM(R224:R272)</f>
        <v>37.3365042</v>
      </c>
      <c r="S223" s="210"/>
      <c r="T223" s="212">
        <f>SUM(T224:T272)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13" t="s">
        <v>37</v>
      </c>
      <c r="AT223" s="214" t="s">
        <v>80</v>
      </c>
      <c r="AU223" s="214" t="s">
        <v>37</v>
      </c>
      <c r="AY223" s="213" t="s">
        <v>126</v>
      </c>
      <c r="BK223" s="215">
        <f>SUM(BK224:BK272)</f>
        <v>0</v>
      </c>
    </row>
    <row r="224" spans="1:65" s="2" customFormat="1" ht="33" customHeight="1">
      <c r="A224" s="38"/>
      <c r="B224" s="39"/>
      <c r="C224" s="218" t="s">
        <v>258</v>
      </c>
      <c r="D224" s="218" t="s">
        <v>128</v>
      </c>
      <c r="E224" s="219" t="s">
        <v>259</v>
      </c>
      <c r="F224" s="220" t="s">
        <v>260</v>
      </c>
      <c r="G224" s="221" t="s">
        <v>141</v>
      </c>
      <c r="H224" s="222">
        <v>0.96</v>
      </c>
      <c r="I224" s="223"/>
      <c r="J224" s="222">
        <f>ROUND(I224*H224,1)</f>
        <v>0</v>
      </c>
      <c r="K224" s="220" t="s">
        <v>142</v>
      </c>
      <c r="L224" s="44"/>
      <c r="M224" s="224" t="s">
        <v>1</v>
      </c>
      <c r="N224" s="225" t="s">
        <v>46</v>
      </c>
      <c r="O224" s="91"/>
      <c r="P224" s="226">
        <f>O224*H224</f>
        <v>0</v>
      </c>
      <c r="Q224" s="226">
        <v>0</v>
      </c>
      <c r="R224" s="226">
        <f>Q224*H224</f>
        <v>0</v>
      </c>
      <c r="S224" s="226">
        <v>0</v>
      </c>
      <c r="T224" s="227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8" t="s">
        <v>132</v>
      </c>
      <c r="AT224" s="228" t="s">
        <v>128</v>
      </c>
      <c r="AU224" s="228" t="s">
        <v>90</v>
      </c>
      <c r="AY224" s="17" t="s">
        <v>126</v>
      </c>
      <c r="BE224" s="229">
        <f>IF(N224="základní",J224,0)</f>
        <v>0</v>
      </c>
      <c r="BF224" s="229">
        <f>IF(N224="snížená",J224,0)</f>
        <v>0</v>
      </c>
      <c r="BG224" s="229">
        <f>IF(N224="zákl. přenesená",J224,0)</f>
        <v>0</v>
      </c>
      <c r="BH224" s="229">
        <f>IF(N224="sníž. přenesená",J224,0)</f>
        <v>0</v>
      </c>
      <c r="BI224" s="229">
        <f>IF(N224="nulová",J224,0)</f>
        <v>0</v>
      </c>
      <c r="BJ224" s="17" t="s">
        <v>37</v>
      </c>
      <c r="BK224" s="229">
        <f>ROUND(I224*H224,1)</f>
        <v>0</v>
      </c>
      <c r="BL224" s="17" t="s">
        <v>132</v>
      </c>
      <c r="BM224" s="228" t="s">
        <v>261</v>
      </c>
    </row>
    <row r="225" spans="1:47" s="2" customFormat="1" ht="12">
      <c r="A225" s="38"/>
      <c r="B225" s="39"/>
      <c r="C225" s="40"/>
      <c r="D225" s="230" t="s">
        <v>134</v>
      </c>
      <c r="E225" s="40"/>
      <c r="F225" s="231" t="s">
        <v>262</v>
      </c>
      <c r="G225" s="40"/>
      <c r="H225" s="40"/>
      <c r="I225" s="232"/>
      <c r="J225" s="40"/>
      <c r="K225" s="40"/>
      <c r="L225" s="44"/>
      <c r="M225" s="233"/>
      <c r="N225" s="234"/>
      <c r="O225" s="91"/>
      <c r="P225" s="91"/>
      <c r="Q225" s="91"/>
      <c r="R225" s="91"/>
      <c r="S225" s="91"/>
      <c r="T225" s="92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134</v>
      </c>
      <c r="AU225" s="17" t="s">
        <v>90</v>
      </c>
    </row>
    <row r="226" spans="1:51" s="13" customFormat="1" ht="12">
      <c r="A226" s="13"/>
      <c r="B226" s="236"/>
      <c r="C226" s="237"/>
      <c r="D226" s="230" t="s">
        <v>137</v>
      </c>
      <c r="E226" s="238" t="s">
        <v>1</v>
      </c>
      <c r="F226" s="239" t="s">
        <v>263</v>
      </c>
      <c r="G226" s="237"/>
      <c r="H226" s="240">
        <v>0.96</v>
      </c>
      <c r="I226" s="241"/>
      <c r="J226" s="237"/>
      <c r="K226" s="237"/>
      <c r="L226" s="242"/>
      <c r="M226" s="243"/>
      <c r="N226" s="244"/>
      <c r="O226" s="244"/>
      <c r="P226" s="244"/>
      <c r="Q226" s="244"/>
      <c r="R226" s="244"/>
      <c r="S226" s="244"/>
      <c r="T226" s="24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6" t="s">
        <v>137</v>
      </c>
      <c r="AU226" s="246" t="s">
        <v>90</v>
      </c>
      <c r="AV226" s="13" t="s">
        <v>90</v>
      </c>
      <c r="AW226" s="13" t="s">
        <v>36</v>
      </c>
      <c r="AX226" s="13" t="s">
        <v>37</v>
      </c>
      <c r="AY226" s="246" t="s">
        <v>126</v>
      </c>
    </row>
    <row r="227" spans="1:65" s="2" customFormat="1" ht="24.15" customHeight="1">
      <c r="A227" s="38"/>
      <c r="B227" s="39"/>
      <c r="C227" s="218" t="s">
        <v>264</v>
      </c>
      <c r="D227" s="218" t="s">
        <v>128</v>
      </c>
      <c r="E227" s="219" t="s">
        <v>265</v>
      </c>
      <c r="F227" s="220" t="s">
        <v>266</v>
      </c>
      <c r="G227" s="221" t="s">
        <v>141</v>
      </c>
      <c r="H227" s="222">
        <v>0.56</v>
      </c>
      <c r="I227" s="223"/>
      <c r="J227" s="222">
        <f>ROUND(I227*H227,1)</f>
        <v>0</v>
      </c>
      <c r="K227" s="220" t="s">
        <v>1</v>
      </c>
      <c r="L227" s="44"/>
      <c r="M227" s="224" t="s">
        <v>1</v>
      </c>
      <c r="N227" s="225" t="s">
        <v>46</v>
      </c>
      <c r="O227" s="91"/>
      <c r="P227" s="226">
        <f>O227*H227</f>
        <v>0</v>
      </c>
      <c r="Q227" s="226">
        <v>0.1873</v>
      </c>
      <c r="R227" s="226">
        <f>Q227*H227</f>
        <v>0.10488800000000001</v>
      </c>
      <c r="S227" s="226">
        <v>0</v>
      </c>
      <c r="T227" s="227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8" t="s">
        <v>132</v>
      </c>
      <c r="AT227" s="228" t="s">
        <v>128</v>
      </c>
      <c r="AU227" s="228" t="s">
        <v>90</v>
      </c>
      <c r="AY227" s="17" t="s">
        <v>126</v>
      </c>
      <c r="BE227" s="229">
        <f>IF(N227="základní",J227,0)</f>
        <v>0</v>
      </c>
      <c r="BF227" s="229">
        <f>IF(N227="snížená",J227,0)</f>
        <v>0</v>
      </c>
      <c r="BG227" s="229">
        <f>IF(N227="zákl. přenesená",J227,0)</f>
        <v>0</v>
      </c>
      <c r="BH227" s="229">
        <f>IF(N227="sníž. přenesená",J227,0)</f>
        <v>0</v>
      </c>
      <c r="BI227" s="229">
        <f>IF(N227="nulová",J227,0)</f>
        <v>0</v>
      </c>
      <c r="BJ227" s="17" t="s">
        <v>37</v>
      </c>
      <c r="BK227" s="229">
        <f>ROUND(I227*H227,1)</f>
        <v>0</v>
      </c>
      <c r="BL227" s="17" t="s">
        <v>132</v>
      </c>
      <c r="BM227" s="228" t="s">
        <v>267</v>
      </c>
    </row>
    <row r="228" spans="1:47" s="2" customFormat="1" ht="12">
      <c r="A228" s="38"/>
      <c r="B228" s="39"/>
      <c r="C228" s="40"/>
      <c r="D228" s="230" t="s">
        <v>134</v>
      </c>
      <c r="E228" s="40"/>
      <c r="F228" s="231" t="s">
        <v>268</v>
      </c>
      <c r="G228" s="40"/>
      <c r="H228" s="40"/>
      <c r="I228" s="232"/>
      <c r="J228" s="40"/>
      <c r="K228" s="40"/>
      <c r="L228" s="44"/>
      <c r="M228" s="233"/>
      <c r="N228" s="234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134</v>
      </c>
      <c r="AU228" s="17" t="s">
        <v>90</v>
      </c>
    </row>
    <row r="229" spans="1:51" s="13" customFormat="1" ht="12">
      <c r="A229" s="13"/>
      <c r="B229" s="236"/>
      <c r="C229" s="237"/>
      <c r="D229" s="230" t="s">
        <v>137</v>
      </c>
      <c r="E229" s="238" t="s">
        <v>1</v>
      </c>
      <c r="F229" s="239" t="s">
        <v>269</v>
      </c>
      <c r="G229" s="237"/>
      <c r="H229" s="240">
        <v>0.56</v>
      </c>
      <c r="I229" s="241"/>
      <c r="J229" s="237"/>
      <c r="K229" s="237"/>
      <c r="L229" s="242"/>
      <c r="M229" s="243"/>
      <c r="N229" s="244"/>
      <c r="O229" s="244"/>
      <c r="P229" s="244"/>
      <c r="Q229" s="244"/>
      <c r="R229" s="244"/>
      <c r="S229" s="244"/>
      <c r="T229" s="24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6" t="s">
        <v>137</v>
      </c>
      <c r="AU229" s="246" t="s">
        <v>90</v>
      </c>
      <c r="AV229" s="13" t="s">
        <v>90</v>
      </c>
      <c r="AW229" s="13" t="s">
        <v>36</v>
      </c>
      <c r="AX229" s="13" t="s">
        <v>37</v>
      </c>
      <c r="AY229" s="246" t="s">
        <v>126</v>
      </c>
    </row>
    <row r="230" spans="1:65" s="2" customFormat="1" ht="16.5" customHeight="1">
      <c r="A230" s="38"/>
      <c r="B230" s="39"/>
      <c r="C230" s="218" t="s">
        <v>7</v>
      </c>
      <c r="D230" s="218" t="s">
        <v>128</v>
      </c>
      <c r="E230" s="219" t="s">
        <v>270</v>
      </c>
      <c r="F230" s="220" t="s">
        <v>271</v>
      </c>
      <c r="G230" s="221" t="s">
        <v>149</v>
      </c>
      <c r="H230" s="222">
        <v>2.42</v>
      </c>
      <c r="I230" s="223"/>
      <c r="J230" s="222">
        <f>ROUND(I230*H230,1)</f>
        <v>0</v>
      </c>
      <c r="K230" s="220" t="s">
        <v>142</v>
      </c>
      <c r="L230" s="44"/>
      <c r="M230" s="224" t="s">
        <v>1</v>
      </c>
      <c r="N230" s="225" t="s">
        <v>46</v>
      </c>
      <c r="O230" s="91"/>
      <c r="P230" s="226">
        <f>O230*H230</f>
        <v>0</v>
      </c>
      <c r="Q230" s="226">
        <v>0</v>
      </c>
      <c r="R230" s="226">
        <f>Q230*H230</f>
        <v>0</v>
      </c>
      <c r="S230" s="226">
        <v>0</v>
      </c>
      <c r="T230" s="227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8" t="s">
        <v>132</v>
      </c>
      <c r="AT230" s="228" t="s">
        <v>128</v>
      </c>
      <c r="AU230" s="228" t="s">
        <v>90</v>
      </c>
      <c r="AY230" s="17" t="s">
        <v>126</v>
      </c>
      <c r="BE230" s="229">
        <f>IF(N230="základní",J230,0)</f>
        <v>0</v>
      </c>
      <c r="BF230" s="229">
        <f>IF(N230="snížená",J230,0)</f>
        <v>0</v>
      </c>
      <c r="BG230" s="229">
        <f>IF(N230="zákl. přenesená",J230,0)</f>
        <v>0</v>
      </c>
      <c r="BH230" s="229">
        <f>IF(N230="sníž. přenesená",J230,0)</f>
        <v>0</v>
      </c>
      <c r="BI230" s="229">
        <f>IF(N230="nulová",J230,0)</f>
        <v>0</v>
      </c>
      <c r="BJ230" s="17" t="s">
        <v>37</v>
      </c>
      <c r="BK230" s="229">
        <f>ROUND(I230*H230,1)</f>
        <v>0</v>
      </c>
      <c r="BL230" s="17" t="s">
        <v>132</v>
      </c>
      <c r="BM230" s="228" t="s">
        <v>272</v>
      </c>
    </row>
    <row r="231" spans="1:47" s="2" customFormat="1" ht="12">
      <c r="A231" s="38"/>
      <c r="B231" s="39"/>
      <c r="C231" s="40"/>
      <c r="D231" s="230" t="s">
        <v>134</v>
      </c>
      <c r="E231" s="40"/>
      <c r="F231" s="231" t="s">
        <v>273</v>
      </c>
      <c r="G231" s="40"/>
      <c r="H231" s="40"/>
      <c r="I231" s="232"/>
      <c r="J231" s="40"/>
      <c r="K231" s="40"/>
      <c r="L231" s="44"/>
      <c r="M231" s="233"/>
      <c r="N231" s="234"/>
      <c r="O231" s="91"/>
      <c r="P231" s="91"/>
      <c r="Q231" s="91"/>
      <c r="R231" s="91"/>
      <c r="S231" s="91"/>
      <c r="T231" s="92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134</v>
      </c>
      <c r="AU231" s="17" t="s">
        <v>90</v>
      </c>
    </row>
    <row r="232" spans="1:51" s="13" customFormat="1" ht="12">
      <c r="A232" s="13"/>
      <c r="B232" s="236"/>
      <c r="C232" s="237"/>
      <c r="D232" s="230" t="s">
        <v>137</v>
      </c>
      <c r="E232" s="238" t="s">
        <v>1</v>
      </c>
      <c r="F232" s="239" t="s">
        <v>274</v>
      </c>
      <c r="G232" s="237"/>
      <c r="H232" s="240">
        <v>2.42</v>
      </c>
      <c r="I232" s="241"/>
      <c r="J232" s="237"/>
      <c r="K232" s="237"/>
      <c r="L232" s="242"/>
      <c r="M232" s="243"/>
      <c r="N232" s="244"/>
      <c r="O232" s="244"/>
      <c r="P232" s="244"/>
      <c r="Q232" s="244"/>
      <c r="R232" s="244"/>
      <c r="S232" s="244"/>
      <c r="T232" s="24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6" t="s">
        <v>137</v>
      </c>
      <c r="AU232" s="246" t="s">
        <v>90</v>
      </c>
      <c r="AV232" s="13" t="s">
        <v>90</v>
      </c>
      <c r="AW232" s="13" t="s">
        <v>36</v>
      </c>
      <c r="AX232" s="13" t="s">
        <v>37</v>
      </c>
      <c r="AY232" s="246" t="s">
        <v>126</v>
      </c>
    </row>
    <row r="233" spans="1:65" s="2" customFormat="1" ht="33" customHeight="1">
      <c r="A233" s="38"/>
      <c r="B233" s="39"/>
      <c r="C233" s="218" t="s">
        <v>275</v>
      </c>
      <c r="D233" s="218" t="s">
        <v>128</v>
      </c>
      <c r="E233" s="219" t="s">
        <v>276</v>
      </c>
      <c r="F233" s="220" t="s">
        <v>277</v>
      </c>
      <c r="G233" s="221" t="s">
        <v>149</v>
      </c>
      <c r="H233" s="222">
        <v>4.08</v>
      </c>
      <c r="I233" s="223"/>
      <c r="J233" s="222">
        <f>ROUND(I233*H233,1)</f>
        <v>0</v>
      </c>
      <c r="K233" s="220" t="s">
        <v>142</v>
      </c>
      <c r="L233" s="44"/>
      <c r="M233" s="224" t="s">
        <v>1</v>
      </c>
      <c r="N233" s="225" t="s">
        <v>46</v>
      </c>
      <c r="O233" s="91"/>
      <c r="P233" s="226">
        <f>O233*H233</f>
        <v>0</v>
      </c>
      <c r="Q233" s="226">
        <v>1.89</v>
      </c>
      <c r="R233" s="226">
        <f>Q233*H233</f>
        <v>7.7112</v>
      </c>
      <c r="S233" s="226">
        <v>0</v>
      </c>
      <c r="T233" s="227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8" t="s">
        <v>132</v>
      </c>
      <c r="AT233" s="228" t="s">
        <v>128</v>
      </c>
      <c r="AU233" s="228" t="s">
        <v>90</v>
      </c>
      <c r="AY233" s="17" t="s">
        <v>126</v>
      </c>
      <c r="BE233" s="229">
        <f>IF(N233="základní",J233,0)</f>
        <v>0</v>
      </c>
      <c r="BF233" s="229">
        <f>IF(N233="snížená",J233,0)</f>
        <v>0</v>
      </c>
      <c r="BG233" s="229">
        <f>IF(N233="zákl. přenesená",J233,0)</f>
        <v>0</v>
      </c>
      <c r="BH233" s="229">
        <f>IF(N233="sníž. přenesená",J233,0)</f>
        <v>0</v>
      </c>
      <c r="BI233" s="229">
        <f>IF(N233="nulová",J233,0)</f>
        <v>0</v>
      </c>
      <c r="BJ233" s="17" t="s">
        <v>37</v>
      </c>
      <c r="BK233" s="229">
        <f>ROUND(I233*H233,1)</f>
        <v>0</v>
      </c>
      <c r="BL233" s="17" t="s">
        <v>132</v>
      </c>
      <c r="BM233" s="228" t="s">
        <v>278</v>
      </c>
    </row>
    <row r="234" spans="1:47" s="2" customFormat="1" ht="12">
      <c r="A234" s="38"/>
      <c r="B234" s="39"/>
      <c r="C234" s="40"/>
      <c r="D234" s="230" t="s">
        <v>134</v>
      </c>
      <c r="E234" s="40"/>
      <c r="F234" s="231" t="s">
        <v>279</v>
      </c>
      <c r="G234" s="40"/>
      <c r="H234" s="40"/>
      <c r="I234" s="232"/>
      <c r="J234" s="40"/>
      <c r="K234" s="40"/>
      <c r="L234" s="44"/>
      <c r="M234" s="233"/>
      <c r="N234" s="234"/>
      <c r="O234" s="91"/>
      <c r="P234" s="91"/>
      <c r="Q234" s="91"/>
      <c r="R234" s="91"/>
      <c r="S234" s="91"/>
      <c r="T234" s="92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134</v>
      </c>
      <c r="AU234" s="17" t="s">
        <v>90</v>
      </c>
    </row>
    <row r="235" spans="1:51" s="13" customFormat="1" ht="12">
      <c r="A235" s="13"/>
      <c r="B235" s="236"/>
      <c r="C235" s="237"/>
      <c r="D235" s="230" t="s">
        <v>137</v>
      </c>
      <c r="E235" s="238" t="s">
        <v>1</v>
      </c>
      <c r="F235" s="239" t="s">
        <v>280</v>
      </c>
      <c r="G235" s="237"/>
      <c r="H235" s="240">
        <v>1.77</v>
      </c>
      <c r="I235" s="241"/>
      <c r="J235" s="237"/>
      <c r="K235" s="237"/>
      <c r="L235" s="242"/>
      <c r="M235" s="243"/>
      <c r="N235" s="244"/>
      <c r="O235" s="244"/>
      <c r="P235" s="244"/>
      <c r="Q235" s="244"/>
      <c r="R235" s="244"/>
      <c r="S235" s="244"/>
      <c r="T235" s="24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6" t="s">
        <v>137</v>
      </c>
      <c r="AU235" s="246" t="s">
        <v>90</v>
      </c>
      <c r="AV235" s="13" t="s">
        <v>90</v>
      </c>
      <c r="AW235" s="13" t="s">
        <v>36</v>
      </c>
      <c r="AX235" s="13" t="s">
        <v>81</v>
      </c>
      <c r="AY235" s="246" t="s">
        <v>126</v>
      </c>
    </row>
    <row r="236" spans="1:51" s="13" customFormat="1" ht="12">
      <c r="A236" s="13"/>
      <c r="B236" s="236"/>
      <c r="C236" s="237"/>
      <c r="D236" s="230" t="s">
        <v>137</v>
      </c>
      <c r="E236" s="238" t="s">
        <v>1</v>
      </c>
      <c r="F236" s="239" t="s">
        <v>281</v>
      </c>
      <c r="G236" s="237"/>
      <c r="H236" s="240">
        <v>2.31</v>
      </c>
      <c r="I236" s="241"/>
      <c r="J236" s="237"/>
      <c r="K236" s="237"/>
      <c r="L236" s="242"/>
      <c r="M236" s="243"/>
      <c r="N236" s="244"/>
      <c r="O236" s="244"/>
      <c r="P236" s="244"/>
      <c r="Q236" s="244"/>
      <c r="R236" s="244"/>
      <c r="S236" s="244"/>
      <c r="T236" s="24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6" t="s">
        <v>137</v>
      </c>
      <c r="AU236" s="246" t="s">
        <v>90</v>
      </c>
      <c r="AV236" s="13" t="s">
        <v>90</v>
      </c>
      <c r="AW236" s="13" t="s">
        <v>36</v>
      </c>
      <c r="AX236" s="13" t="s">
        <v>81</v>
      </c>
      <c r="AY236" s="246" t="s">
        <v>126</v>
      </c>
    </row>
    <row r="237" spans="1:51" s="15" customFormat="1" ht="12">
      <c r="A237" s="15"/>
      <c r="B237" s="257"/>
      <c r="C237" s="258"/>
      <c r="D237" s="230" t="s">
        <v>137</v>
      </c>
      <c r="E237" s="259" t="s">
        <v>1</v>
      </c>
      <c r="F237" s="260" t="s">
        <v>161</v>
      </c>
      <c r="G237" s="258"/>
      <c r="H237" s="261">
        <v>4.08</v>
      </c>
      <c r="I237" s="262"/>
      <c r="J237" s="258"/>
      <c r="K237" s="258"/>
      <c r="L237" s="263"/>
      <c r="M237" s="264"/>
      <c r="N237" s="265"/>
      <c r="O237" s="265"/>
      <c r="P237" s="265"/>
      <c r="Q237" s="265"/>
      <c r="R237" s="265"/>
      <c r="S237" s="265"/>
      <c r="T237" s="266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67" t="s">
        <v>137</v>
      </c>
      <c r="AU237" s="267" t="s">
        <v>90</v>
      </c>
      <c r="AV237" s="15" t="s">
        <v>132</v>
      </c>
      <c r="AW237" s="15" t="s">
        <v>36</v>
      </c>
      <c r="AX237" s="15" t="s">
        <v>37</v>
      </c>
      <c r="AY237" s="267" t="s">
        <v>126</v>
      </c>
    </row>
    <row r="238" spans="1:65" s="2" customFormat="1" ht="24.15" customHeight="1">
      <c r="A238" s="38"/>
      <c r="B238" s="39"/>
      <c r="C238" s="218" t="s">
        <v>282</v>
      </c>
      <c r="D238" s="218" t="s">
        <v>128</v>
      </c>
      <c r="E238" s="219" t="s">
        <v>283</v>
      </c>
      <c r="F238" s="220" t="s">
        <v>284</v>
      </c>
      <c r="G238" s="221" t="s">
        <v>149</v>
      </c>
      <c r="H238" s="222">
        <v>0.6</v>
      </c>
      <c r="I238" s="223"/>
      <c r="J238" s="222">
        <f>ROUND(I238*H238,1)</f>
        <v>0</v>
      </c>
      <c r="K238" s="220" t="s">
        <v>142</v>
      </c>
      <c r="L238" s="44"/>
      <c r="M238" s="224" t="s">
        <v>1</v>
      </c>
      <c r="N238" s="225" t="s">
        <v>46</v>
      </c>
      <c r="O238" s="91"/>
      <c r="P238" s="226">
        <f>O238*H238</f>
        <v>0</v>
      </c>
      <c r="Q238" s="226">
        <v>1.9968</v>
      </c>
      <c r="R238" s="226">
        <f>Q238*H238</f>
        <v>1.1980799999999998</v>
      </c>
      <c r="S238" s="226">
        <v>0</v>
      </c>
      <c r="T238" s="227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8" t="s">
        <v>132</v>
      </c>
      <c r="AT238" s="228" t="s">
        <v>128</v>
      </c>
      <c r="AU238" s="228" t="s">
        <v>90</v>
      </c>
      <c r="AY238" s="17" t="s">
        <v>126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17" t="s">
        <v>37</v>
      </c>
      <c r="BK238" s="229">
        <f>ROUND(I238*H238,1)</f>
        <v>0</v>
      </c>
      <c r="BL238" s="17" t="s">
        <v>132</v>
      </c>
      <c r="BM238" s="228" t="s">
        <v>285</v>
      </c>
    </row>
    <row r="239" spans="1:47" s="2" customFormat="1" ht="12">
      <c r="A239" s="38"/>
      <c r="B239" s="39"/>
      <c r="C239" s="40"/>
      <c r="D239" s="230" t="s">
        <v>134</v>
      </c>
      <c r="E239" s="40"/>
      <c r="F239" s="231" t="s">
        <v>286</v>
      </c>
      <c r="G239" s="40"/>
      <c r="H239" s="40"/>
      <c r="I239" s="232"/>
      <c r="J239" s="40"/>
      <c r="K239" s="40"/>
      <c r="L239" s="44"/>
      <c r="M239" s="233"/>
      <c r="N239" s="234"/>
      <c r="O239" s="91"/>
      <c r="P239" s="91"/>
      <c r="Q239" s="91"/>
      <c r="R239" s="91"/>
      <c r="S239" s="91"/>
      <c r="T239" s="92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134</v>
      </c>
      <c r="AU239" s="17" t="s">
        <v>90</v>
      </c>
    </row>
    <row r="240" spans="1:51" s="13" customFormat="1" ht="12">
      <c r="A240" s="13"/>
      <c r="B240" s="236"/>
      <c r="C240" s="237"/>
      <c r="D240" s="230" t="s">
        <v>137</v>
      </c>
      <c r="E240" s="238" t="s">
        <v>1</v>
      </c>
      <c r="F240" s="239" t="s">
        <v>287</v>
      </c>
      <c r="G240" s="237"/>
      <c r="H240" s="240">
        <v>0.6</v>
      </c>
      <c r="I240" s="241"/>
      <c r="J240" s="237"/>
      <c r="K240" s="237"/>
      <c r="L240" s="242"/>
      <c r="M240" s="243"/>
      <c r="N240" s="244"/>
      <c r="O240" s="244"/>
      <c r="P240" s="244"/>
      <c r="Q240" s="244"/>
      <c r="R240" s="244"/>
      <c r="S240" s="244"/>
      <c r="T240" s="24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6" t="s">
        <v>137</v>
      </c>
      <c r="AU240" s="246" t="s">
        <v>90</v>
      </c>
      <c r="AV240" s="13" t="s">
        <v>90</v>
      </c>
      <c r="AW240" s="13" t="s">
        <v>36</v>
      </c>
      <c r="AX240" s="13" t="s">
        <v>37</v>
      </c>
      <c r="AY240" s="246" t="s">
        <v>126</v>
      </c>
    </row>
    <row r="241" spans="1:65" s="2" customFormat="1" ht="24.15" customHeight="1">
      <c r="A241" s="38"/>
      <c r="B241" s="39"/>
      <c r="C241" s="218" t="s">
        <v>288</v>
      </c>
      <c r="D241" s="218" t="s">
        <v>128</v>
      </c>
      <c r="E241" s="219" t="s">
        <v>289</v>
      </c>
      <c r="F241" s="220" t="s">
        <v>290</v>
      </c>
      <c r="G241" s="221" t="s">
        <v>149</v>
      </c>
      <c r="H241" s="222">
        <v>7.22</v>
      </c>
      <c r="I241" s="223"/>
      <c r="J241" s="222">
        <f>ROUND(I241*H241,1)</f>
        <v>0</v>
      </c>
      <c r="K241" s="220" t="s">
        <v>142</v>
      </c>
      <c r="L241" s="44"/>
      <c r="M241" s="224" t="s">
        <v>1</v>
      </c>
      <c r="N241" s="225" t="s">
        <v>46</v>
      </c>
      <c r="O241" s="91"/>
      <c r="P241" s="226">
        <f>O241*H241</f>
        <v>0</v>
      </c>
      <c r="Q241" s="226">
        <v>2.13408</v>
      </c>
      <c r="R241" s="226">
        <f>Q241*H241</f>
        <v>15.4080576</v>
      </c>
      <c r="S241" s="226">
        <v>0</v>
      </c>
      <c r="T241" s="227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8" t="s">
        <v>132</v>
      </c>
      <c r="AT241" s="228" t="s">
        <v>128</v>
      </c>
      <c r="AU241" s="228" t="s">
        <v>90</v>
      </c>
      <c r="AY241" s="17" t="s">
        <v>126</v>
      </c>
      <c r="BE241" s="229">
        <f>IF(N241="základní",J241,0)</f>
        <v>0</v>
      </c>
      <c r="BF241" s="229">
        <f>IF(N241="snížená",J241,0)</f>
        <v>0</v>
      </c>
      <c r="BG241" s="229">
        <f>IF(N241="zákl. přenesená",J241,0)</f>
        <v>0</v>
      </c>
      <c r="BH241" s="229">
        <f>IF(N241="sníž. přenesená",J241,0)</f>
        <v>0</v>
      </c>
      <c r="BI241" s="229">
        <f>IF(N241="nulová",J241,0)</f>
        <v>0</v>
      </c>
      <c r="BJ241" s="17" t="s">
        <v>37</v>
      </c>
      <c r="BK241" s="229">
        <f>ROUND(I241*H241,1)</f>
        <v>0</v>
      </c>
      <c r="BL241" s="17" t="s">
        <v>132</v>
      </c>
      <c r="BM241" s="228" t="s">
        <v>291</v>
      </c>
    </row>
    <row r="242" spans="1:47" s="2" customFormat="1" ht="12">
      <c r="A242" s="38"/>
      <c r="B242" s="39"/>
      <c r="C242" s="40"/>
      <c r="D242" s="230" t="s">
        <v>134</v>
      </c>
      <c r="E242" s="40"/>
      <c r="F242" s="231" t="s">
        <v>292</v>
      </c>
      <c r="G242" s="40"/>
      <c r="H242" s="40"/>
      <c r="I242" s="232"/>
      <c r="J242" s="40"/>
      <c r="K242" s="40"/>
      <c r="L242" s="44"/>
      <c r="M242" s="233"/>
      <c r="N242" s="234"/>
      <c r="O242" s="91"/>
      <c r="P242" s="91"/>
      <c r="Q242" s="91"/>
      <c r="R242" s="91"/>
      <c r="S242" s="91"/>
      <c r="T242" s="92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134</v>
      </c>
      <c r="AU242" s="17" t="s">
        <v>90</v>
      </c>
    </row>
    <row r="243" spans="1:51" s="13" customFormat="1" ht="12">
      <c r="A243" s="13"/>
      <c r="B243" s="236"/>
      <c r="C243" s="237"/>
      <c r="D243" s="230" t="s">
        <v>137</v>
      </c>
      <c r="E243" s="238" t="s">
        <v>1</v>
      </c>
      <c r="F243" s="239" t="s">
        <v>293</v>
      </c>
      <c r="G243" s="237"/>
      <c r="H243" s="240">
        <v>5.26</v>
      </c>
      <c r="I243" s="241"/>
      <c r="J243" s="237"/>
      <c r="K243" s="237"/>
      <c r="L243" s="242"/>
      <c r="M243" s="243"/>
      <c r="N243" s="244"/>
      <c r="O243" s="244"/>
      <c r="P243" s="244"/>
      <c r="Q243" s="244"/>
      <c r="R243" s="244"/>
      <c r="S243" s="244"/>
      <c r="T243" s="24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6" t="s">
        <v>137</v>
      </c>
      <c r="AU243" s="246" t="s">
        <v>90</v>
      </c>
      <c r="AV243" s="13" t="s">
        <v>90</v>
      </c>
      <c r="AW243" s="13" t="s">
        <v>36</v>
      </c>
      <c r="AX243" s="13" t="s">
        <v>81</v>
      </c>
      <c r="AY243" s="246" t="s">
        <v>126</v>
      </c>
    </row>
    <row r="244" spans="1:51" s="13" customFormat="1" ht="12">
      <c r="A244" s="13"/>
      <c r="B244" s="236"/>
      <c r="C244" s="237"/>
      <c r="D244" s="230" t="s">
        <v>137</v>
      </c>
      <c r="E244" s="238" t="s">
        <v>1</v>
      </c>
      <c r="F244" s="239" t="s">
        <v>294</v>
      </c>
      <c r="G244" s="237"/>
      <c r="H244" s="240">
        <v>1.6</v>
      </c>
      <c r="I244" s="241"/>
      <c r="J244" s="237"/>
      <c r="K244" s="237"/>
      <c r="L244" s="242"/>
      <c r="M244" s="243"/>
      <c r="N244" s="244"/>
      <c r="O244" s="244"/>
      <c r="P244" s="244"/>
      <c r="Q244" s="244"/>
      <c r="R244" s="244"/>
      <c r="S244" s="244"/>
      <c r="T244" s="245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6" t="s">
        <v>137</v>
      </c>
      <c r="AU244" s="246" t="s">
        <v>90</v>
      </c>
      <c r="AV244" s="13" t="s">
        <v>90</v>
      </c>
      <c r="AW244" s="13" t="s">
        <v>36</v>
      </c>
      <c r="AX244" s="13" t="s">
        <v>81</v>
      </c>
      <c r="AY244" s="246" t="s">
        <v>126</v>
      </c>
    </row>
    <row r="245" spans="1:51" s="13" customFormat="1" ht="12">
      <c r="A245" s="13"/>
      <c r="B245" s="236"/>
      <c r="C245" s="237"/>
      <c r="D245" s="230" t="s">
        <v>137</v>
      </c>
      <c r="E245" s="238" t="s">
        <v>1</v>
      </c>
      <c r="F245" s="239" t="s">
        <v>295</v>
      </c>
      <c r="G245" s="237"/>
      <c r="H245" s="240">
        <v>0.36</v>
      </c>
      <c r="I245" s="241"/>
      <c r="J245" s="237"/>
      <c r="K245" s="237"/>
      <c r="L245" s="242"/>
      <c r="M245" s="243"/>
      <c r="N245" s="244"/>
      <c r="O245" s="244"/>
      <c r="P245" s="244"/>
      <c r="Q245" s="244"/>
      <c r="R245" s="244"/>
      <c r="S245" s="244"/>
      <c r="T245" s="245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6" t="s">
        <v>137</v>
      </c>
      <c r="AU245" s="246" t="s">
        <v>90</v>
      </c>
      <c r="AV245" s="13" t="s">
        <v>90</v>
      </c>
      <c r="AW245" s="13" t="s">
        <v>36</v>
      </c>
      <c r="AX245" s="13" t="s">
        <v>81</v>
      </c>
      <c r="AY245" s="246" t="s">
        <v>126</v>
      </c>
    </row>
    <row r="246" spans="1:51" s="15" customFormat="1" ht="12">
      <c r="A246" s="15"/>
      <c r="B246" s="257"/>
      <c r="C246" s="258"/>
      <c r="D246" s="230" t="s">
        <v>137</v>
      </c>
      <c r="E246" s="259" t="s">
        <v>1</v>
      </c>
      <c r="F246" s="260" t="s">
        <v>161</v>
      </c>
      <c r="G246" s="258"/>
      <c r="H246" s="261">
        <v>7.22</v>
      </c>
      <c r="I246" s="262"/>
      <c r="J246" s="258"/>
      <c r="K246" s="258"/>
      <c r="L246" s="263"/>
      <c r="M246" s="264"/>
      <c r="N246" s="265"/>
      <c r="O246" s="265"/>
      <c r="P246" s="265"/>
      <c r="Q246" s="265"/>
      <c r="R246" s="265"/>
      <c r="S246" s="265"/>
      <c r="T246" s="266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67" t="s">
        <v>137</v>
      </c>
      <c r="AU246" s="267" t="s">
        <v>90</v>
      </c>
      <c r="AV246" s="15" t="s">
        <v>132</v>
      </c>
      <c r="AW246" s="15" t="s">
        <v>36</v>
      </c>
      <c r="AX246" s="15" t="s">
        <v>37</v>
      </c>
      <c r="AY246" s="267" t="s">
        <v>126</v>
      </c>
    </row>
    <row r="247" spans="1:65" s="2" customFormat="1" ht="24.15" customHeight="1">
      <c r="A247" s="38"/>
      <c r="B247" s="39"/>
      <c r="C247" s="218" t="s">
        <v>296</v>
      </c>
      <c r="D247" s="218" t="s">
        <v>128</v>
      </c>
      <c r="E247" s="219" t="s">
        <v>297</v>
      </c>
      <c r="F247" s="220" t="s">
        <v>298</v>
      </c>
      <c r="G247" s="221" t="s">
        <v>149</v>
      </c>
      <c r="H247" s="222">
        <v>0.23</v>
      </c>
      <c r="I247" s="223"/>
      <c r="J247" s="222">
        <f>ROUND(I247*H247,1)</f>
        <v>0</v>
      </c>
      <c r="K247" s="220" t="s">
        <v>142</v>
      </c>
      <c r="L247" s="44"/>
      <c r="M247" s="224" t="s">
        <v>1</v>
      </c>
      <c r="N247" s="225" t="s">
        <v>46</v>
      </c>
      <c r="O247" s="91"/>
      <c r="P247" s="226">
        <f>O247*H247</f>
        <v>0</v>
      </c>
      <c r="Q247" s="226">
        <v>2.4143</v>
      </c>
      <c r="R247" s="226">
        <f>Q247*H247</f>
        <v>0.555289</v>
      </c>
      <c r="S247" s="226">
        <v>0</v>
      </c>
      <c r="T247" s="227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8" t="s">
        <v>132</v>
      </c>
      <c r="AT247" s="228" t="s">
        <v>128</v>
      </c>
      <c r="AU247" s="228" t="s">
        <v>90</v>
      </c>
      <c r="AY247" s="17" t="s">
        <v>126</v>
      </c>
      <c r="BE247" s="229">
        <f>IF(N247="základní",J247,0)</f>
        <v>0</v>
      </c>
      <c r="BF247" s="229">
        <f>IF(N247="snížená",J247,0)</f>
        <v>0</v>
      </c>
      <c r="BG247" s="229">
        <f>IF(N247="zákl. přenesená",J247,0)</f>
        <v>0</v>
      </c>
      <c r="BH247" s="229">
        <f>IF(N247="sníž. přenesená",J247,0)</f>
        <v>0</v>
      </c>
      <c r="BI247" s="229">
        <f>IF(N247="nulová",J247,0)</f>
        <v>0</v>
      </c>
      <c r="BJ247" s="17" t="s">
        <v>37</v>
      </c>
      <c r="BK247" s="229">
        <f>ROUND(I247*H247,1)</f>
        <v>0</v>
      </c>
      <c r="BL247" s="17" t="s">
        <v>132</v>
      </c>
      <c r="BM247" s="228" t="s">
        <v>299</v>
      </c>
    </row>
    <row r="248" spans="1:47" s="2" customFormat="1" ht="12">
      <c r="A248" s="38"/>
      <c r="B248" s="39"/>
      <c r="C248" s="40"/>
      <c r="D248" s="230" t="s">
        <v>134</v>
      </c>
      <c r="E248" s="40"/>
      <c r="F248" s="231" t="s">
        <v>300</v>
      </c>
      <c r="G248" s="40"/>
      <c r="H248" s="40"/>
      <c r="I248" s="232"/>
      <c r="J248" s="40"/>
      <c r="K248" s="40"/>
      <c r="L248" s="44"/>
      <c r="M248" s="233"/>
      <c r="N248" s="234"/>
      <c r="O248" s="91"/>
      <c r="P248" s="91"/>
      <c r="Q248" s="91"/>
      <c r="R248" s="91"/>
      <c r="S248" s="91"/>
      <c r="T248" s="92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134</v>
      </c>
      <c r="AU248" s="17" t="s">
        <v>90</v>
      </c>
    </row>
    <row r="249" spans="1:51" s="13" customFormat="1" ht="12">
      <c r="A249" s="13"/>
      <c r="B249" s="236"/>
      <c r="C249" s="237"/>
      <c r="D249" s="230" t="s">
        <v>137</v>
      </c>
      <c r="E249" s="238" t="s">
        <v>1</v>
      </c>
      <c r="F249" s="239" t="s">
        <v>301</v>
      </c>
      <c r="G249" s="237"/>
      <c r="H249" s="240">
        <v>0.23</v>
      </c>
      <c r="I249" s="241"/>
      <c r="J249" s="237"/>
      <c r="K249" s="237"/>
      <c r="L249" s="242"/>
      <c r="M249" s="243"/>
      <c r="N249" s="244"/>
      <c r="O249" s="244"/>
      <c r="P249" s="244"/>
      <c r="Q249" s="244"/>
      <c r="R249" s="244"/>
      <c r="S249" s="244"/>
      <c r="T249" s="24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6" t="s">
        <v>137</v>
      </c>
      <c r="AU249" s="246" t="s">
        <v>90</v>
      </c>
      <c r="AV249" s="13" t="s">
        <v>90</v>
      </c>
      <c r="AW249" s="13" t="s">
        <v>36</v>
      </c>
      <c r="AX249" s="13" t="s">
        <v>37</v>
      </c>
      <c r="AY249" s="246" t="s">
        <v>126</v>
      </c>
    </row>
    <row r="250" spans="1:65" s="2" customFormat="1" ht="16.5" customHeight="1">
      <c r="A250" s="38"/>
      <c r="B250" s="39"/>
      <c r="C250" s="218" t="s">
        <v>302</v>
      </c>
      <c r="D250" s="218" t="s">
        <v>128</v>
      </c>
      <c r="E250" s="219" t="s">
        <v>303</v>
      </c>
      <c r="F250" s="220" t="s">
        <v>304</v>
      </c>
      <c r="G250" s="221" t="s">
        <v>149</v>
      </c>
      <c r="H250" s="222">
        <v>3</v>
      </c>
      <c r="I250" s="223"/>
      <c r="J250" s="222">
        <f>ROUND(I250*H250,1)</f>
        <v>0</v>
      </c>
      <c r="K250" s="220" t="s">
        <v>1</v>
      </c>
      <c r="L250" s="44"/>
      <c r="M250" s="224" t="s">
        <v>1</v>
      </c>
      <c r="N250" s="225" t="s">
        <v>46</v>
      </c>
      <c r="O250" s="91"/>
      <c r="P250" s="226">
        <f>O250*H250</f>
        <v>0</v>
      </c>
      <c r="Q250" s="226">
        <v>0</v>
      </c>
      <c r="R250" s="226">
        <f>Q250*H250</f>
        <v>0</v>
      </c>
      <c r="S250" s="226">
        <v>0</v>
      </c>
      <c r="T250" s="227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8" t="s">
        <v>132</v>
      </c>
      <c r="AT250" s="228" t="s">
        <v>128</v>
      </c>
      <c r="AU250" s="228" t="s">
        <v>90</v>
      </c>
      <c r="AY250" s="17" t="s">
        <v>126</v>
      </c>
      <c r="BE250" s="229">
        <f>IF(N250="základní",J250,0)</f>
        <v>0</v>
      </c>
      <c r="BF250" s="229">
        <f>IF(N250="snížená",J250,0)</f>
        <v>0</v>
      </c>
      <c r="BG250" s="229">
        <f>IF(N250="zákl. přenesená",J250,0)</f>
        <v>0</v>
      </c>
      <c r="BH250" s="229">
        <f>IF(N250="sníž. přenesená",J250,0)</f>
        <v>0</v>
      </c>
      <c r="BI250" s="229">
        <f>IF(N250="nulová",J250,0)</f>
        <v>0</v>
      </c>
      <c r="BJ250" s="17" t="s">
        <v>37</v>
      </c>
      <c r="BK250" s="229">
        <f>ROUND(I250*H250,1)</f>
        <v>0</v>
      </c>
      <c r="BL250" s="17" t="s">
        <v>132</v>
      </c>
      <c r="BM250" s="228" t="s">
        <v>305</v>
      </c>
    </row>
    <row r="251" spans="1:47" s="2" customFormat="1" ht="12">
      <c r="A251" s="38"/>
      <c r="B251" s="39"/>
      <c r="C251" s="40"/>
      <c r="D251" s="230" t="s">
        <v>134</v>
      </c>
      <c r="E251" s="40"/>
      <c r="F251" s="231" t="s">
        <v>304</v>
      </c>
      <c r="G251" s="40"/>
      <c r="H251" s="40"/>
      <c r="I251" s="232"/>
      <c r="J251" s="40"/>
      <c r="K251" s="40"/>
      <c r="L251" s="44"/>
      <c r="M251" s="233"/>
      <c r="N251" s="234"/>
      <c r="O251" s="91"/>
      <c r="P251" s="91"/>
      <c r="Q251" s="91"/>
      <c r="R251" s="91"/>
      <c r="S251" s="91"/>
      <c r="T251" s="92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134</v>
      </c>
      <c r="AU251" s="17" t="s">
        <v>90</v>
      </c>
    </row>
    <row r="252" spans="1:51" s="13" customFormat="1" ht="12">
      <c r="A252" s="13"/>
      <c r="B252" s="236"/>
      <c r="C252" s="237"/>
      <c r="D252" s="230" t="s">
        <v>137</v>
      </c>
      <c r="E252" s="238" t="s">
        <v>1</v>
      </c>
      <c r="F252" s="239" t="s">
        <v>306</v>
      </c>
      <c r="G252" s="237"/>
      <c r="H252" s="240">
        <v>3</v>
      </c>
      <c r="I252" s="241"/>
      <c r="J252" s="237"/>
      <c r="K252" s="237"/>
      <c r="L252" s="242"/>
      <c r="M252" s="243"/>
      <c r="N252" s="244"/>
      <c r="O252" s="244"/>
      <c r="P252" s="244"/>
      <c r="Q252" s="244"/>
      <c r="R252" s="244"/>
      <c r="S252" s="244"/>
      <c r="T252" s="245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6" t="s">
        <v>137</v>
      </c>
      <c r="AU252" s="246" t="s">
        <v>90</v>
      </c>
      <c r="AV252" s="13" t="s">
        <v>90</v>
      </c>
      <c r="AW252" s="13" t="s">
        <v>36</v>
      </c>
      <c r="AX252" s="13" t="s">
        <v>37</v>
      </c>
      <c r="AY252" s="246" t="s">
        <v>126</v>
      </c>
    </row>
    <row r="253" spans="1:65" s="2" customFormat="1" ht="24.15" customHeight="1">
      <c r="A253" s="38"/>
      <c r="B253" s="39"/>
      <c r="C253" s="218" t="s">
        <v>307</v>
      </c>
      <c r="D253" s="218" t="s">
        <v>128</v>
      </c>
      <c r="E253" s="219" t="s">
        <v>308</v>
      </c>
      <c r="F253" s="220" t="s">
        <v>309</v>
      </c>
      <c r="G253" s="221" t="s">
        <v>141</v>
      </c>
      <c r="H253" s="222">
        <v>8.87</v>
      </c>
      <c r="I253" s="223"/>
      <c r="J253" s="222">
        <f>ROUND(I253*H253,1)</f>
        <v>0</v>
      </c>
      <c r="K253" s="220" t="s">
        <v>142</v>
      </c>
      <c r="L253" s="44"/>
      <c r="M253" s="224" t="s">
        <v>1</v>
      </c>
      <c r="N253" s="225" t="s">
        <v>46</v>
      </c>
      <c r="O253" s="91"/>
      <c r="P253" s="226">
        <f>O253*H253</f>
        <v>0</v>
      </c>
      <c r="Q253" s="226">
        <v>0.74327</v>
      </c>
      <c r="R253" s="226">
        <f>Q253*H253</f>
        <v>6.592804899999999</v>
      </c>
      <c r="S253" s="226">
        <v>0</v>
      </c>
      <c r="T253" s="227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8" t="s">
        <v>132</v>
      </c>
      <c r="AT253" s="228" t="s">
        <v>128</v>
      </c>
      <c r="AU253" s="228" t="s">
        <v>90</v>
      </c>
      <c r="AY253" s="17" t="s">
        <v>126</v>
      </c>
      <c r="BE253" s="229">
        <f>IF(N253="základní",J253,0)</f>
        <v>0</v>
      </c>
      <c r="BF253" s="229">
        <f>IF(N253="snížená",J253,0)</f>
        <v>0</v>
      </c>
      <c r="BG253" s="229">
        <f>IF(N253="zákl. přenesená",J253,0)</f>
        <v>0</v>
      </c>
      <c r="BH253" s="229">
        <f>IF(N253="sníž. přenesená",J253,0)</f>
        <v>0</v>
      </c>
      <c r="BI253" s="229">
        <f>IF(N253="nulová",J253,0)</f>
        <v>0</v>
      </c>
      <c r="BJ253" s="17" t="s">
        <v>37</v>
      </c>
      <c r="BK253" s="229">
        <f>ROUND(I253*H253,1)</f>
        <v>0</v>
      </c>
      <c r="BL253" s="17" t="s">
        <v>132</v>
      </c>
      <c r="BM253" s="228" t="s">
        <v>310</v>
      </c>
    </row>
    <row r="254" spans="1:47" s="2" customFormat="1" ht="12">
      <c r="A254" s="38"/>
      <c r="B254" s="39"/>
      <c r="C254" s="40"/>
      <c r="D254" s="230" t="s">
        <v>134</v>
      </c>
      <c r="E254" s="40"/>
      <c r="F254" s="231" t="s">
        <v>311</v>
      </c>
      <c r="G254" s="40"/>
      <c r="H254" s="40"/>
      <c r="I254" s="232"/>
      <c r="J254" s="40"/>
      <c r="K254" s="40"/>
      <c r="L254" s="44"/>
      <c r="M254" s="233"/>
      <c r="N254" s="234"/>
      <c r="O254" s="91"/>
      <c r="P254" s="91"/>
      <c r="Q254" s="91"/>
      <c r="R254" s="91"/>
      <c r="S254" s="91"/>
      <c r="T254" s="92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134</v>
      </c>
      <c r="AU254" s="17" t="s">
        <v>90</v>
      </c>
    </row>
    <row r="255" spans="1:51" s="13" customFormat="1" ht="12">
      <c r="A255" s="13"/>
      <c r="B255" s="236"/>
      <c r="C255" s="237"/>
      <c r="D255" s="230" t="s">
        <v>137</v>
      </c>
      <c r="E255" s="238" t="s">
        <v>1</v>
      </c>
      <c r="F255" s="239" t="s">
        <v>312</v>
      </c>
      <c r="G255" s="237"/>
      <c r="H255" s="240">
        <v>8.87</v>
      </c>
      <c r="I255" s="241"/>
      <c r="J255" s="237"/>
      <c r="K255" s="237"/>
      <c r="L255" s="242"/>
      <c r="M255" s="243"/>
      <c r="N255" s="244"/>
      <c r="O255" s="244"/>
      <c r="P255" s="244"/>
      <c r="Q255" s="244"/>
      <c r="R255" s="244"/>
      <c r="S255" s="244"/>
      <c r="T255" s="24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6" t="s">
        <v>137</v>
      </c>
      <c r="AU255" s="246" t="s">
        <v>90</v>
      </c>
      <c r="AV255" s="13" t="s">
        <v>90</v>
      </c>
      <c r="AW255" s="13" t="s">
        <v>36</v>
      </c>
      <c r="AX255" s="13" t="s">
        <v>37</v>
      </c>
      <c r="AY255" s="246" t="s">
        <v>126</v>
      </c>
    </row>
    <row r="256" spans="1:65" s="2" customFormat="1" ht="24.15" customHeight="1">
      <c r="A256" s="38"/>
      <c r="B256" s="39"/>
      <c r="C256" s="218" t="s">
        <v>313</v>
      </c>
      <c r="D256" s="218" t="s">
        <v>128</v>
      </c>
      <c r="E256" s="219" t="s">
        <v>314</v>
      </c>
      <c r="F256" s="220" t="s">
        <v>315</v>
      </c>
      <c r="G256" s="221" t="s">
        <v>141</v>
      </c>
      <c r="H256" s="222">
        <v>0.93</v>
      </c>
      <c r="I256" s="223"/>
      <c r="J256" s="222">
        <f>ROUND(I256*H256,1)</f>
        <v>0</v>
      </c>
      <c r="K256" s="220" t="s">
        <v>142</v>
      </c>
      <c r="L256" s="44"/>
      <c r="M256" s="224" t="s">
        <v>1</v>
      </c>
      <c r="N256" s="225" t="s">
        <v>46</v>
      </c>
      <c r="O256" s="91"/>
      <c r="P256" s="226">
        <f>O256*H256</f>
        <v>0</v>
      </c>
      <c r="Q256" s="226">
        <v>0.82327</v>
      </c>
      <c r="R256" s="226">
        <f>Q256*H256</f>
        <v>0.7656411</v>
      </c>
      <c r="S256" s="226">
        <v>0</v>
      </c>
      <c r="T256" s="227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8" t="s">
        <v>132</v>
      </c>
      <c r="AT256" s="228" t="s">
        <v>128</v>
      </c>
      <c r="AU256" s="228" t="s">
        <v>90</v>
      </c>
      <c r="AY256" s="17" t="s">
        <v>126</v>
      </c>
      <c r="BE256" s="229">
        <f>IF(N256="základní",J256,0)</f>
        <v>0</v>
      </c>
      <c r="BF256" s="229">
        <f>IF(N256="snížená",J256,0)</f>
        <v>0</v>
      </c>
      <c r="BG256" s="229">
        <f>IF(N256="zákl. přenesená",J256,0)</f>
        <v>0</v>
      </c>
      <c r="BH256" s="229">
        <f>IF(N256="sníž. přenesená",J256,0)</f>
        <v>0</v>
      </c>
      <c r="BI256" s="229">
        <f>IF(N256="nulová",J256,0)</f>
        <v>0</v>
      </c>
      <c r="BJ256" s="17" t="s">
        <v>37</v>
      </c>
      <c r="BK256" s="229">
        <f>ROUND(I256*H256,1)</f>
        <v>0</v>
      </c>
      <c r="BL256" s="17" t="s">
        <v>132</v>
      </c>
      <c r="BM256" s="228" t="s">
        <v>316</v>
      </c>
    </row>
    <row r="257" spans="1:47" s="2" customFormat="1" ht="12">
      <c r="A257" s="38"/>
      <c r="B257" s="39"/>
      <c r="C257" s="40"/>
      <c r="D257" s="230" t="s">
        <v>134</v>
      </c>
      <c r="E257" s="40"/>
      <c r="F257" s="231" t="s">
        <v>317</v>
      </c>
      <c r="G257" s="40"/>
      <c r="H257" s="40"/>
      <c r="I257" s="232"/>
      <c r="J257" s="40"/>
      <c r="K257" s="40"/>
      <c r="L257" s="44"/>
      <c r="M257" s="233"/>
      <c r="N257" s="234"/>
      <c r="O257" s="91"/>
      <c r="P257" s="91"/>
      <c r="Q257" s="91"/>
      <c r="R257" s="91"/>
      <c r="S257" s="91"/>
      <c r="T257" s="92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134</v>
      </c>
      <c r="AU257" s="17" t="s">
        <v>90</v>
      </c>
    </row>
    <row r="258" spans="1:51" s="13" customFormat="1" ht="12">
      <c r="A258" s="13"/>
      <c r="B258" s="236"/>
      <c r="C258" s="237"/>
      <c r="D258" s="230" t="s">
        <v>137</v>
      </c>
      <c r="E258" s="238" t="s">
        <v>1</v>
      </c>
      <c r="F258" s="239" t="s">
        <v>318</v>
      </c>
      <c r="G258" s="237"/>
      <c r="H258" s="240">
        <v>0.93</v>
      </c>
      <c r="I258" s="241"/>
      <c r="J258" s="237"/>
      <c r="K258" s="237"/>
      <c r="L258" s="242"/>
      <c r="M258" s="243"/>
      <c r="N258" s="244"/>
      <c r="O258" s="244"/>
      <c r="P258" s="244"/>
      <c r="Q258" s="244"/>
      <c r="R258" s="244"/>
      <c r="S258" s="244"/>
      <c r="T258" s="24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6" t="s">
        <v>137</v>
      </c>
      <c r="AU258" s="246" t="s">
        <v>90</v>
      </c>
      <c r="AV258" s="13" t="s">
        <v>90</v>
      </c>
      <c r="AW258" s="13" t="s">
        <v>36</v>
      </c>
      <c r="AX258" s="13" t="s">
        <v>37</v>
      </c>
      <c r="AY258" s="246" t="s">
        <v>126</v>
      </c>
    </row>
    <row r="259" spans="1:65" s="2" customFormat="1" ht="16.5" customHeight="1">
      <c r="A259" s="38"/>
      <c r="B259" s="39"/>
      <c r="C259" s="218" t="s">
        <v>319</v>
      </c>
      <c r="D259" s="218" t="s">
        <v>128</v>
      </c>
      <c r="E259" s="219" t="s">
        <v>320</v>
      </c>
      <c r="F259" s="220" t="s">
        <v>321</v>
      </c>
      <c r="G259" s="221" t="s">
        <v>141</v>
      </c>
      <c r="H259" s="222">
        <v>14.88</v>
      </c>
      <c r="I259" s="223"/>
      <c r="J259" s="222">
        <f>ROUND(I259*H259,1)</f>
        <v>0</v>
      </c>
      <c r="K259" s="220" t="s">
        <v>142</v>
      </c>
      <c r="L259" s="44"/>
      <c r="M259" s="224" t="s">
        <v>1</v>
      </c>
      <c r="N259" s="225" t="s">
        <v>46</v>
      </c>
      <c r="O259" s="91"/>
      <c r="P259" s="226">
        <f>O259*H259</f>
        <v>0</v>
      </c>
      <c r="Q259" s="226">
        <v>0.00397</v>
      </c>
      <c r="R259" s="226">
        <f>Q259*H259</f>
        <v>0.0590736</v>
      </c>
      <c r="S259" s="226">
        <v>0</v>
      </c>
      <c r="T259" s="227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8" t="s">
        <v>132</v>
      </c>
      <c r="AT259" s="228" t="s">
        <v>128</v>
      </c>
      <c r="AU259" s="228" t="s">
        <v>90</v>
      </c>
      <c r="AY259" s="17" t="s">
        <v>126</v>
      </c>
      <c r="BE259" s="229">
        <f>IF(N259="základní",J259,0)</f>
        <v>0</v>
      </c>
      <c r="BF259" s="229">
        <f>IF(N259="snížená",J259,0)</f>
        <v>0</v>
      </c>
      <c r="BG259" s="229">
        <f>IF(N259="zákl. přenesená",J259,0)</f>
        <v>0</v>
      </c>
      <c r="BH259" s="229">
        <f>IF(N259="sníž. přenesená",J259,0)</f>
        <v>0</v>
      </c>
      <c r="BI259" s="229">
        <f>IF(N259="nulová",J259,0)</f>
        <v>0</v>
      </c>
      <c r="BJ259" s="17" t="s">
        <v>37</v>
      </c>
      <c r="BK259" s="229">
        <f>ROUND(I259*H259,1)</f>
        <v>0</v>
      </c>
      <c r="BL259" s="17" t="s">
        <v>132</v>
      </c>
      <c r="BM259" s="228" t="s">
        <v>322</v>
      </c>
    </row>
    <row r="260" spans="1:47" s="2" customFormat="1" ht="12">
      <c r="A260" s="38"/>
      <c r="B260" s="39"/>
      <c r="C260" s="40"/>
      <c r="D260" s="230" t="s">
        <v>134</v>
      </c>
      <c r="E260" s="40"/>
      <c r="F260" s="231" t="s">
        <v>323</v>
      </c>
      <c r="G260" s="40"/>
      <c r="H260" s="40"/>
      <c r="I260" s="232"/>
      <c r="J260" s="40"/>
      <c r="K260" s="40"/>
      <c r="L260" s="44"/>
      <c r="M260" s="233"/>
      <c r="N260" s="234"/>
      <c r="O260" s="91"/>
      <c r="P260" s="91"/>
      <c r="Q260" s="91"/>
      <c r="R260" s="91"/>
      <c r="S260" s="91"/>
      <c r="T260" s="92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134</v>
      </c>
      <c r="AU260" s="17" t="s">
        <v>90</v>
      </c>
    </row>
    <row r="261" spans="1:51" s="13" customFormat="1" ht="12">
      <c r="A261" s="13"/>
      <c r="B261" s="236"/>
      <c r="C261" s="237"/>
      <c r="D261" s="230" t="s">
        <v>137</v>
      </c>
      <c r="E261" s="238" t="s">
        <v>1</v>
      </c>
      <c r="F261" s="239" t="s">
        <v>324</v>
      </c>
      <c r="G261" s="237"/>
      <c r="H261" s="240">
        <v>14.88</v>
      </c>
      <c r="I261" s="241"/>
      <c r="J261" s="237"/>
      <c r="K261" s="237"/>
      <c r="L261" s="242"/>
      <c r="M261" s="243"/>
      <c r="N261" s="244"/>
      <c r="O261" s="244"/>
      <c r="P261" s="244"/>
      <c r="Q261" s="244"/>
      <c r="R261" s="244"/>
      <c r="S261" s="244"/>
      <c r="T261" s="245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6" t="s">
        <v>137</v>
      </c>
      <c r="AU261" s="246" t="s">
        <v>90</v>
      </c>
      <c r="AV261" s="13" t="s">
        <v>90</v>
      </c>
      <c r="AW261" s="13" t="s">
        <v>36</v>
      </c>
      <c r="AX261" s="13" t="s">
        <v>37</v>
      </c>
      <c r="AY261" s="246" t="s">
        <v>126</v>
      </c>
    </row>
    <row r="262" spans="1:65" s="2" customFormat="1" ht="21.75" customHeight="1">
      <c r="A262" s="38"/>
      <c r="B262" s="39"/>
      <c r="C262" s="218" t="s">
        <v>325</v>
      </c>
      <c r="D262" s="218" t="s">
        <v>128</v>
      </c>
      <c r="E262" s="219" t="s">
        <v>326</v>
      </c>
      <c r="F262" s="220" t="s">
        <v>327</v>
      </c>
      <c r="G262" s="221" t="s">
        <v>328</v>
      </c>
      <c r="H262" s="222">
        <v>5</v>
      </c>
      <c r="I262" s="223"/>
      <c r="J262" s="222">
        <f>ROUND(I262*H262,1)</f>
        <v>0</v>
      </c>
      <c r="K262" s="220" t="s">
        <v>142</v>
      </c>
      <c r="L262" s="44"/>
      <c r="M262" s="224" t="s">
        <v>1</v>
      </c>
      <c r="N262" s="225" t="s">
        <v>46</v>
      </c>
      <c r="O262" s="91"/>
      <c r="P262" s="226">
        <f>O262*H262</f>
        <v>0</v>
      </c>
      <c r="Q262" s="226">
        <v>0.14311</v>
      </c>
      <c r="R262" s="226">
        <f>Q262*H262</f>
        <v>0.7155499999999999</v>
      </c>
      <c r="S262" s="226">
        <v>0</v>
      </c>
      <c r="T262" s="227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8" t="s">
        <v>132</v>
      </c>
      <c r="AT262" s="228" t="s">
        <v>128</v>
      </c>
      <c r="AU262" s="228" t="s">
        <v>90</v>
      </c>
      <c r="AY262" s="17" t="s">
        <v>126</v>
      </c>
      <c r="BE262" s="229">
        <f>IF(N262="základní",J262,0)</f>
        <v>0</v>
      </c>
      <c r="BF262" s="229">
        <f>IF(N262="snížená",J262,0)</f>
        <v>0</v>
      </c>
      <c r="BG262" s="229">
        <f>IF(N262="zákl. přenesená",J262,0)</f>
        <v>0</v>
      </c>
      <c r="BH262" s="229">
        <f>IF(N262="sníž. přenesená",J262,0)</f>
        <v>0</v>
      </c>
      <c r="BI262" s="229">
        <f>IF(N262="nulová",J262,0)</f>
        <v>0</v>
      </c>
      <c r="BJ262" s="17" t="s">
        <v>37</v>
      </c>
      <c r="BK262" s="229">
        <f>ROUND(I262*H262,1)</f>
        <v>0</v>
      </c>
      <c r="BL262" s="17" t="s">
        <v>132</v>
      </c>
      <c r="BM262" s="228" t="s">
        <v>329</v>
      </c>
    </row>
    <row r="263" spans="1:47" s="2" customFormat="1" ht="12">
      <c r="A263" s="38"/>
      <c r="B263" s="39"/>
      <c r="C263" s="40"/>
      <c r="D263" s="230" t="s">
        <v>134</v>
      </c>
      <c r="E263" s="40"/>
      <c r="F263" s="231" t="s">
        <v>330</v>
      </c>
      <c r="G263" s="40"/>
      <c r="H263" s="40"/>
      <c r="I263" s="232"/>
      <c r="J263" s="40"/>
      <c r="K263" s="40"/>
      <c r="L263" s="44"/>
      <c r="M263" s="233"/>
      <c r="N263" s="234"/>
      <c r="O263" s="91"/>
      <c r="P263" s="91"/>
      <c r="Q263" s="91"/>
      <c r="R263" s="91"/>
      <c r="S263" s="91"/>
      <c r="T263" s="92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134</v>
      </c>
      <c r="AU263" s="17" t="s">
        <v>90</v>
      </c>
    </row>
    <row r="264" spans="1:47" s="2" customFormat="1" ht="12">
      <c r="A264" s="38"/>
      <c r="B264" s="39"/>
      <c r="C264" s="40"/>
      <c r="D264" s="230" t="s">
        <v>135</v>
      </c>
      <c r="E264" s="40"/>
      <c r="F264" s="235" t="s">
        <v>331</v>
      </c>
      <c r="G264" s="40"/>
      <c r="H264" s="40"/>
      <c r="I264" s="232"/>
      <c r="J264" s="40"/>
      <c r="K264" s="40"/>
      <c r="L264" s="44"/>
      <c r="M264" s="233"/>
      <c r="N264" s="234"/>
      <c r="O264" s="91"/>
      <c r="P264" s="91"/>
      <c r="Q264" s="91"/>
      <c r="R264" s="91"/>
      <c r="S264" s="91"/>
      <c r="T264" s="92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135</v>
      </c>
      <c r="AU264" s="17" t="s">
        <v>90</v>
      </c>
    </row>
    <row r="265" spans="1:51" s="13" customFormat="1" ht="12">
      <c r="A265" s="13"/>
      <c r="B265" s="236"/>
      <c r="C265" s="237"/>
      <c r="D265" s="230" t="s">
        <v>137</v>
      </c>
      <c r="E265" s="238" t="s">
        <v>1</v>
      </c>
      <c r="F265" s="239" t="s">
        <v>332</v>
      </c>
      <c r="G265" s="237"/>
      <c r="H265" s="240">
        <v>1.7</v>
      </c>
      <c r="I265" s="241"/>
      <c r="J265" s="237"/>
      <c r="K265" s="237"/>
      <c r="L265" s="242"/>
      <c r="M265" s="243"/>
      <c r="N265" s="244"/>
      <c r="O265" s="244"/>
      <c r="P265" s="244"/>
      <c r="Q265" s="244"/>
      <c r="R265" s="244"/>
      <c r="S265" s="244"/>
      <c r="T265" s="24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6" t="s">
        <v>137</v>
      </c>
      <c r="AU265" s="246" t="s">
        <v>90</v>
      </c>
      <c r="AV265" s="13" t="s">
        <v>90</v>
      </c>
      <c r="AW265" s="13" t="s">
        <v>36</v>
      </c>
      <c r="AX265" s="13" t="s">
        <v>81</v>
      </c>
      <c r="AY265" s="246" t="s">
        <v>126</v>
      </c>
    </row>
    <row r="266" spans="1:51" s="13" customFormat="1" ht="12">
      <c r="A266" s="13"/>
      <c r="B266" s="236"/>
      <c r="C266" s="237"/>
      <c r="D266" s="230" t="s">
        <v>137</v>
      </c>
      <c r="E266" s="238" t="s">
        <v>1</v>
      </c>
      <c r="F266" s="239" t="s">
        <v>333</v>
      </c>
      <c r="G266" s="237"/>
      <c r="H266" s="240">
        <v>1</v>
      </c>
      <c r="I266" s="241"/>
      <c r="J266" s="237"/>
      <c r="K266" s="237"/>
      <c r="L266" s="242"/>
      <c r="M266" s="243"/>
      <c r="N266" s="244"/>
      <c r="O266" s="244"/>
      <c r="P266" s="244"/>
      <c r="Q266" s="244"/>
      <c r="R266" s="244"/>
      <c r="S266" s="244"/>
      <c r="T266" s="24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6" t="s">
        <v>137</v>
      </c>
      <c r="AU266" s="246" t="s">
        <v>90</v>
      </c>
      <c r="AV266" s="13" t="s">
        <v>90</v>
      </c>
      <c r="AW266" s="13" t="s">
        <v>36</v>
      </c>
      <c r="AX266" s="13" t="s">
        <v>81</v>
      </c>
      <c r="AY266" s="246" t="s">
        <v>126</v>
      </c>
    </row>
    <row r="267" spans="1:51" s="13" customFormat="1" ht="12">
      <c r="A267" s="13"/>
      <c r="B267" s="236"/>
      <c r="C267" s="237"/>
      <c r="D267" s="230" t="s">
        <v>137</v>
      </c>
      <c r="E267" s="238" t="s">
        <v>1</v>
      </c>
      <c r="F267" s="239" t="s">
        <v>334</v>
      </c>
      <c r="G267" s="237"/>
      <c r="H267" s="240">
        <v>1.7</v>
      </c>
      <c r="I267" s="241"/>
      <c r="J267" s="237"/>
      <c r="K267" s="237"/>
      <c r="L267" s="242"/>
      <c r="M267" s="243"/>
      <c r="N267" s="244"/>
      <c r="O267" s="244"/>
      <c r="P267" s="244"/>
      <c r="Q267" s="244"/>
      <c r="R267" s="244"/>
      <c r="S267" s="244"/>
      <c r="T267" s="24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6" t="s">
        <v>137</v>
      </c>
      <c r="AU267" s="246" t="s">
        <v>90</v>
      </c>
      <c r="AV267" s="13" t="s">
        <v>90</v>
      </c>
      <c r="AW267" s="13" t="s">
        <v>36</v>
      </c>
      <c r="AX267" s="13" t="s">
        <v>81</v>
      </c>
      <c r="AY267" s="246" t="s">
        <v>126</v>
      </c>
    </row>
    <row r="268" spans="1:51" s="13" customFormat="1" ht="12">
      <c r="A268" s="13"/>
      <c r="B268" s="236"/>
      <c r="C268" s="237"/>
      <c r="D268" s="230" t="s">
        <v>137</v>
      </c>
      <c r="E268" s="238" t="s">
        <v>1</v>
      </c>
      <c r="F268" s="239" t="s">
        <v>335</v>
      </c>
      <c r="G268" s="237"/>
      <c r="H268" s="240">
        <v>0.6</v>
      </c>
      <c r="I268" s="241"/>
      <c r="J268" s="237"/>
      <c r="K268" s="237"/>
      <c r="L268" s="242"/>
      <c r="M268" s="243"/>
      <c r="N268" s="244"/>
      <c r="O268" s="244"/>
      <c r="P268" s="244"/>
      <c r="Q268" s="244"/>
      <c r="R268" s="244"/>
      <c r="S268" s="244"/>
      <c r="T268" s="245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6" t="s">
        <v>137</v>
      </c>
      <c r="AU268" s="246" t="s">
        <v>90</v>
      </c>
      <c r="AV268" s="13" t="s">
        <v>90</v>
      </c>
      <c r="AW268" s="13" t="s">
        <v>36</v>
      </c>
      <c r="AX268" s="13" t="s">
        <v>81</v>
      </c>
      <c r="AY268" s="246" t="s">
        <v>126</v>
      </c>
    </row>
    <row r="269" spans="1:51" s="15" customFormat="1" ht="12">
      <c r="A269" s="15"/>
      <c r="B269" s="257"/>
      <c r="C269" s="258"/>
      <c r="D269" s="230" t="s">
        <v>137</v>
      </c>
      <c r="E269" s="259" t="s">
        <v>1</v>
      </c>
      <c r="F269" s="260" t="s">
        <v>161</v>
      </c>
      <c r="G269" s="258"/>
      <c r="H269" s="261">
        <v>5</v>
      </c>
      <c r="I269" s="262"/>
      <c r="J269" s="258"/>
      <c r="K269" s="258"/>
      <c r="L269" s="263"/>
      <c r="M269" s="264"/>
      <c r="N269" s="265"/>
      <c r="O269" s="265"/>
      <c r="P269" s="265"/>
      <c r="Q269" s="265"/>
      <c r="R269" s="265"/>
      <c r="S269" s="265"/>
      <c r="T269" s="266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67" t="s">
        <v>137</v>
      </c>
      <c r="AU269" s="267" t="s">
        <v>90</v>
      </c>
      <c r="AV269" s="15" t="s">
        <v>132</v>
      </c>
      <c r="AW269" s="15" t="s">
        <v>36</v>
      </c>
      <c r="AX269" s="15" t="s">
        <v>37</v>
      </c>
      <c r="AY269" s="267" t="s">
        <v>126</v>
      </c>
    </row>
    <row r="270" spans="1:65" s="2" customFormat="1" ht="16.5" customHeight="1">
      <c r="A270" s="38"/>
      <c r="B270" s="39"/>
      <c r="C270" s="218" t="s">
        <v>336</v>
      </c>
      <c r="D270" s="218" t="s">
        <v>128</v>
      </c>
      <c r="E270" s="219" t="s">
        <v>337</v>
      </c>
      <c r="F270" s="220" t="s">
        <v>338</v>
      </c>
      <c r="G270" s="221" t="s">
        <v>339</v>
      </c>
      <c r="H270" s="222">
        <v>64</v>
      </c>
      <c r="I270" s="223"/>
      <c r="J270" s="222">
        <f>ROUND(I270*H270,1)</f>
        <v>0</v>
      </c>
      <c r="K270" s="220" t="s">
        <v>1</v>
      </c>
      <c r="L270" s="44"/>
      <c r="M270" s="224" t="s">
        <v>1</v>
      </c>
      <c r="N270" s="225" t="s">
        <v>46</v>
      </c>
      <c r="O270" s="91"/>
      <c r="P270" s="226">
        <f>O270*H270</f>
        <v>0</v>
      </c>
      <c r="Q270" s="226">
        <v>0.06603</v>
      </c>
      <c r="R270" s="226">
        <f>Q270*H270</f>
        <v>4.22592</v>
      </c>
      <c r="S270" s="226">
        <v>0</v>
      </c>
      <c r="T270" s="227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8" t="s">
        <v>132</v>
      </c>
      <c r="AT270" s="228" t="s">
        <v>128</v>
      </c>
      <c r="AU270" s="228" t="s">
        <v>90</v>
      </c>
      <c r="AY270" s="17" t="s">
        <v>126</v>
      </c>
      <c r="BE270" s="229">
        <f>IF(N270="základní",J270,0)</f>
        <v>0</v>
      </c>
      <c r="BF270" s="229">
        <f>IF(N270="snížená",J270,0)</f>
        <v>0</v>
      </c>
      <c r="BG270" s="229">
        <f>IF(N270="zákl. přenesená",J270,0)</f>
        <v>0</v>
      </c>
      <c r="BH270" s="229">
        <f>IF(N270="sníž. přenesená",J270,0)</f>
        <v>0</v>
      </c>
      <c r="BI270" s="229">
        <f>IF(N270="nulová",J270,0)</f>
        <v>0</v>
      </c>
      <c r="BJ270" s="17" t="s">
        <v>37</v>
      </c>
      <c r="BK270" s="229">
        <f>ROUND(I270*H270,1)</f>
        <v>0</v>
      </c>
      <c r="BL270" s="17" t="s">
        <v>132</v>
      </c>
      <c r="BM270" s="228" t="s">
        <v>340</v>
      </c>
    </row>
    <row r="271" spans="1:47" s="2" customFormat="1" ht="12">
      <c r="A271" s="38"/>
      <c r="B271" s="39"/>
      <c r="C271" s="40"/>
      <c r="D271" s="230" t="s">
        <v>134</v>
      </c>
      <c r="E271" s="40"/>
      <c r="F271" s="231" t="s">
        <v>341</v>
      </c>
      <c r="G271" s="40"/>
      <c r="H271" s="40"/>
      <c r="I271" s="232"/>
      <c r="J271" s="40"/>
      <c r="K271" s="40"/>
      <c r="L271" s="44"/>
      <c r="M271" s="233"/>
      <c r="N271" s="234"/>
      <c r="O271" s="91"/>
      <c r="P271" s="91"/>
      <c r="Q271" s="91"/>
      <c r="R271" s="91"/>
      <c r="S271" s="91"/>
      <c r="T271" s="92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134</v>
      </c>
      <c r="AU271" s="17" t="s">
        <v>90</v>
      </c>
    </row>
    <row r="272" spans="1:51" s="13" customFormat="1" ht="12">
      <c r="A272" s="13"/>
      <c r="B272" s="236"/>
      <c r="C272" s="237"/>
      <c r="D272" s="230" t="s">
        <v>137</v>
      </c>
      <c r="E272" s="238" t="s">
        <v>1</v>
      </c>
      <c r="F272" s="239" t="s">
        <v>342</v>
      </c>
      <c r="G272" s="237"/>
      <c r="H272" s="240">
        <v>64</v>
      </c>
      <c r="I272" s="241"/>
      <c r="J272" s="237"/>
      <c r="K272" s="237"/>
      <c r="L272" s="242"/>
      <c r="M272" s="243"/>
      <c r="N272" s="244"/>
      <c r="O272" s="244"/>
      <c r="P272" s="244"/>
      <c r="Q272" s="244"/>
      <c r="R272" s="244"/>
      <c r="S272" s="244"/>
      <c r="T272" s="24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6" t="s">
        <v>137</v>
      </c>
      <c r="AU272" s="246" t="s">
        <v>90</v>
      </c>
      <c r="AV272" s="13" t="s">
        <v>90</v>
      </c>
      <c r="AW272" s="13" t="s">
        <v>36</v>
      </c>
      <c r="AX272" s="13" t="s">
        <v>37</v>
      </c>
      <c r="AY272" s="246" t="s">
        <v>126</v>
      </c>
    </row>
    <row r="273" spans="1:63" s="12" customFormat="1" ht="22.8" customHeight="1">
      <c r="A273" s="12"/>
      <c r="B273" s="202"/>
      <c r="C273" s="203"/>
      <c r="D273" s="204" t="s">
        <v>80</v>
      </c>
      <c r="E273" s="216" t="s">
        <v>162</v>
      </c>
      <c r="F273" s="216" t="s">
        <v>343</v>
      </c>
      <c r="G273" s="203"/>
      <c r="H273" s="203"/>
      <c r="I273" s="206"/>
      <c r="J273" s="217">
        <f>BK273</f>
        <v>0</v>
      </c>
      <c r="K273" s="203"/>
      <c r="L273" s="208"/>
      <c r="M273" s="209"/>
      <c r="N273" s="210"/>
      <c r="O273" s="210"/>
      <c r="P273" s="211">
        <f>SUM(P274:P283)</f>
        <v>0</v>
      </c>
      <c r="Q273" s="210"/>
      <c r="R273" s="211">
        <f>SUM(R274:R283)</f>
        <v>0</v>
      </c>
      <c r="S273" s="210"/>
      <c r="T273" s="212">
        <f>SUM(T274:T283)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13" t="s">
        <v>37</v>
      </c>
      <c r="AT273" s="214" t="s">
        <v>80</v>
      </c>
      <c r="AU273" s="214" t="s">
        <v>37</v>
      </c>
      <c r="AY273" s="213" t="s">
        <v>126</v>
      </c>
      <c r="BK273" s="215">
        <f>SUM(BK274:BK283)</f>
        <v>0</v>
      </c>
    </row>
    <row r="274" spans="1:65" s="2" customFormat="1" ht="24.15" customHeight="1">
      <c r="A274" s="38"/>
      <c r="B274" s="39"/>
      <c r="C274" s="218" t="s">
        <v>344</v>
      </c>
      <c r="D274" s="218" t="s">
        <v>128</v>
      </c>
      <c r="E274" s="219" t="s">
        <v>345</v>
      </c>
      <c r="F274" s="220" t="s">
        <v>346</v>
      </c>
      <c r="G274" s="221" t="s">
        <v>141</v>
      </c>
      <c r="H274" s="222">
        <v>116.4</v>
      </c>
      <c r="I274" s="223"/>
      <c r="J274" s="222">
        <f>ROUND(I274*H274,1)</f>
        <v>0</v>
      </c>
      <c r="K274" s="220" t="s">
        <v>142</v>
      </c>
      <c r="L274" s="44"/>
      <c r="M274" s="224" t="s">
        <v>1</v>
      </c>
      <c r="N274" s="225" t="s">
        <v>46</v>
      </c>
      <c r="O274" s="91"/>
      <c r="P274" s="226">
        <f>O274*H274</f>
        <v>0</v>
      </c>
      <c r="Q274" s="226">
        <v>0</v>
      </c>
      <c r="R274" s="226">
        <f>Q274*H274</f>
        <v>0</v>
      </c>
      <c r="S274" s="226">
        <v>0</v>
      </c>
      <c r="T274" s="227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8" t="s">
        <v>132</v>
      </c>
      <c r="AT274" s="228" t="s">
        <v>128</v>
      </c>
      <c r="AU274" s="228" t="s">
        <v>90</v>
      </c>
      <c r="AY274" s="17" t="s">
        <v>126</v>
      </c>
      <c r="BE274" s="229">
        <f>IF(N274="základní",J274,0)</f>
        <v>0</v>
      </c>
      <c r="BF274" s="229">
        <f>IF(N274="snížená",J274,0)</f>
        <v>0</v>
      </c>
      <c r="BG274" s="229">
        <f>IF(N274="zákl. přenesená",J274,0)</f>
        <v>0</v>
      </c>
      <c r="BH274" s="229">
        <f>IF(N274="sníž. přenesená",J274,0)</f>
        <v>0</v>
      </c>
      <c r="BI274" s="229">
        <f>IF(N274="nulová",J274,0)</f>
        <v>0</v>
      </c>
      <c r="BJ274" s="17" t="s">
        <v>37</v>
      </c>
      <c r="BK274" s="229">
        <f>ROUND(I274*H274,1)</f>
        <v>0</v>
      </c>
      <c r="BL274" s="17" t="s">
        <v>132</v>
      </c>
      <c r="BM274" s="228" t="s">
        <v>347</v>
      </c>
    </row>
    <row r="275" spans="1:47" s="2" customFormat="1" ht="12">
      <c r="A275" s="38"/>
      <c r="B275" s="39"/>
      <c r="C275" s="40"/>
      <c r="D275" s="230" t="s">
        <v>134</v>
      </c>
      <c r="E275" s="40"/>
      <c r="F275" s="231" t="s">
        <v>348</v>
      </c>
      <c r="G275" s="40"/>
      <c r="H275" s="40"/>
      <c r="I275" s="232"/>
      <c r="J275" s="40"/>
      <c r="K275" s="40"/>
      <c r="L275" s="44"/>
      <c r="M275" s="233"/>
      <c r="N275" s="234"/>
      <c r="O275" s="91"/>
      <c r="P275" s="91"/>
      <c r="Q275" s="91"/>
      <c r="R275" s="91"/>
      <c r="S275" s="91"/>
      <c r="T275" s="92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134</v>
      </c>
      <c r="AU275" s="17" t="s">
        <v>90</v>
      </c>
    </row>
    <row r="276" spans="1:51" s="13" customFormat="1" ht="12">
      <c r="A276" s="13"/>
      <c r="B276" s="236"/>
      <c r="C276" s="237"/>
      <c r="D276" s="230" t="s">
        <v>137</v>
      </c>
      <c r="E276" s="238" t="s">
        <v>1</v>
      </c>
      <c r="F276" s="239" t="s">
        <v>349</v>
      </c>
      <c r="G276" s="237"/>
      <c r="H276" s="240">
        <v>44.4</v>
      </c>
      <c r="I276" s="241"/>
      <c r="J276" s="237"/>
      <c r="K276" s="237"/>
      <c r="L276" s="242"/>
      <c r="M276" s="243"/>
      <c r="N276" s="244"/>
      <c r="O276" s="244"/>
      <c r="P276" s="244"/>
      <c r="Q276" s="244"/>
      <c r="R276" s="244"/>
      <c r="S276" s="244"/>
      <c r="T276" s="245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6" t="s">
        <v>137</v>
      </c>
      <c r="AU276" s="246" t="s">
        <v>90</v>
      </c>
      <c r="AV276" s="13" t="s">
        <v>90</v>
      </c>
      <c r="AW276" s="13" t="s">
        <v>36</v>
      </c>
      <c r="AX276" s="13" t="s">
        <v>81</v>
      </c>
      <c r="AY276" s="246" t="s">
        <v>126</v>
      </c>
    </row>
    <row r="277" spans="1:51" s="13" customFormat="1" ht="12">
      <c r="A277" s="13"/>
      <c r="B277" s="236"/>
      <c r="C277" s="237"/>
      <c r="D277" s="230" t="s">
        <v>137</v>
      </c>
      <c r="E277" s="238" t="s">
        <v>1</v>
      </c>
      <c r="F277" s="239" t="s">
        <v>350</v>
      </c>
      <c r="G277" s="237"/>
      <c r="H277" s="240">
        <v>72</v>
      </c>
      <c r="I277" s="241"/>
      <c r="J277" s="237"/>
      <c r="K277" s="237"/>
      <c r="L277" s="242"/>
      <c r="M277" s="243"/>
      <c r="N277" s="244"/>
      <c r="O277" s="244"/>
      <c r="P277" s="244"/>
      <c r="Q277" s="244"/>
      <c r="R277" s="244"/>
      <c r="S277" s="244"/>
      <c r="T277" s="245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6" t="s">
        <v>137</v>
      </c>
      <c r="AU277" s="246" t="s">
        <v>90</v>
      </c>
      <c r="AV277" s="13" t="s">
        <v>90</v>
      </c>
      <c r="AW277" s="13" t="s">
        <v>36</v>
      </c>
      <c r="AX277" s="13" t="s">
        <v>81</v>
      </c>
      <c r="AY277" s="246" t="s">
        <v>126</v>
      </c>
    </row>
    <row r="278" spans="1:51" s="15" customFormat="1" ht="12">
      <c r="A278" s="15"/>
      <c r="B278" s="257"/>
      <c r="C278" s="258"/>
      <c r="D278" s="230" t="s">
        <v>137</v>
      </c>
      <c r="E278" s="259" t="s">
        <v>1</v>
      </c>
      <c r="F278" s="260" t="s">
        <v>161</v>
      </c>
      <c r="G278" s="258"/>
      <c r="H278" s="261">
        <v>116.4</v>
      </c>
      <c r="I278" s="262"/>
      <c r="J278" s="258"/>
      <c r="K278" s="258"/>
      <c r="L278" s="263"/>
      <c r="M278" s="264"/>
      <c r="N278" s="265"/>
      <c r="O278" s="265"/>
      <c r="P278" s="265"/>
      <c r="Q278" s="265"/>
      <c r="R278" s="265"/>
      <c r="S278" s="265"/>
      <c r="T278" s="266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67" t="s">
        <v>137</v>
      </c>
      <c r="AU278" s="267" t="s">
        <v>90</v>
      </c>
      <c r="AV278" s="15" t="s">
        <v>132</v>
      </c>
      <c r="AW278" s="15" t="s">
        <v>36</v>
      </c>
      <c r="AX278" s="15" t="s">
        <v>37</v>
      </c>
      <c r="AY278" s="267" t="s">
        <v>126</v>
      </c>
    </row>
    <row r="279" spans="1:65" s="2" customFormat="1" ht="24.15" customHeight="1">
      <c r="A279" s="38"/>
      <c r="B279" s="39"/>
      <c r="C279" s="218" t="s">
        <v>351</v>
      </c>
      <c r="D279" s="218" t="s">
        <v>128</v>
      </c>
      <c r="E279" s="219" t="s">
        <v>352</v>
      </c>
      <c r="F279" s="220" t="s">
        <v>353</v>
      </c>
      <c r="G279" s="221" t="s">
        <v>141</v>
      </c>
      <c r="H279" s="222">
        <v>98.4</v>
      </c>
      <c r="I279" s="223"/>
      <c r="J279" s="222">
        <f>ROUND(I279*H279,1)</f>
        <v>0</v>
      </c>
      <c r="K279" s="220" t="s">
        <v>142</v>
      </c>
      <c r="L279" s="44"/>
      <c r="M279" s="224" t="s">
        <v>1</v>
      </c>
      <c r="N279" s="225" t="s">
        <v>46</v>
      </c>
      <c r="O279" s="91"/>
      <c r="P279" s="226">
        <f>O279*H279</f>
        <v>0</v>
      </c>
      <c r="Q279" s="226">
        <v>0</v>
      </c>
      <c r="R279" s="226">
        <f>Q279*H279</f>
        <v>0</v>
      </c>
      <c r="S279" s="226">
        <v>0</v>
      </c>
      <c r="T279" s="227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8" t="s">
        <v>132</v>
      </c>
      <c r="AT279" s="228" t="s">
        <v>128</v>
      </c>
      <c r="AU279" s="228" t="s">
        <v>90</v>
      </c>
      <c r="AY279" s="17" t="s">
        <v>126</v>
      </c>
      <c r="BE279" s="229">
        <f>IF(N279="základní",J279,0)</f>
        <v>0</v>
      </c>
      <c r="BF279" s="229">
        <f>IF(N279="snížená",J279,0)</f>
        <v>0</v>
      </c>
      <c r="BG279" s="229">
        <f>IF(N279="zákl. přenesená",J279,0)</f>
        <v>0</v>
      </c>
      <c r="BH279" s="229">
        <f>IF(N279="sníž. přenesená",J279,0)</f>
        <v>0</v>
      </c>
      <c r="BI279" s="229">
        <f>IF(N279="nulová",J279,0)</f>
        <v>0</v>
      </c>
      <c r="BJ279" s="17" t="s">
        <v>37</v>
      </c>
      <c r="BK279" s="229">
        <f>ROUND(I279*H279,1)</f>
        <v>0</v>
      </c>
      <c r="BL279" s="17" t="s">
        <v>132</v>
      </c>
      <c r="BM279" s="228" t="s">
        <v>354</v>
      </c>
    </row>
    <row r="280" spans="1:47" s="2" customFormat="1" ht="12">
      <c r="A280" s="38"/>
      <c r="B280" s="39"/>
      <c r="C280" s="40"/>
      <c r="D280" s="230" t="s">
        <v>134</v>
      </c>
      <c r="E280" s="40"/>
      <c r="F280" s="231" t="s">
        <v>355</v>
      </c>
      <c r="G280" s="40"/>
      <c r="H280" s="40"/>
      <c r="I280" s="232"/>
      <c r="J280" s="40"/>
      <c r="K280" s="40"/>
      <c r="L280" s="44"/>
      <c r="M280" s="233"/>
      <c r="N280" s="234"/>
      <c r="O280" s="91"/>
      <c r="P280" s="91"/>
      <c r="Q280" s="91"/>
      <c r="R280" s="91"/>
      <c r="S280" s="91"/>
      <c r="T280" s="92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134</v>
      </c>
      <c r="AU280" s="17" t="s">
        <v>90</v>
      </c>
    </row>
    <row r="281" spans="1:51" s="13" customFormat="1" ht="12">
      <c r="A281" s="13"/>
      <c r="B281" s="236"/>
      <c r="C281" s="237"/>
      <c r="D281" s="230" t="s">
        <v>137</v>
      </c>
      <c r="E281" s="238" t="s">
        <v>1</v>
      </c>
      <c r="F281" s="239" t="s">
        <v>356</v>
      </c>
      <c r="G281" s="237"/>
      <c r="H281" s="240">
        <v>38.4</v>
      </c>
      <c r="I281" s="241"/>
      <c r="J281" s="237"/>
      <c r="K281" s="237"/>
      <c r="L281" s="242"/>
      <c r="M281" s="243"/>
      <c r="N281" s="244"/>
      <c r="O281" s="244"/>
      <c r="P281" s="244"/>
      <c r="Q281" s="244"/>
      <c r="R281" s="244"/>
      <c r="S281" s="244"/>
      <c r="T281" s="245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6" t="s">
        <v>137</v>
      </c>
      <c r="AU281" s="246" t="s">
        <v>90</v>
      </c>
      <c r="AV281" s="13" t="s">
        <v>90</v>
      </c>
      <c r="AW281" s="13" t="s">
        <v>36</v>
      </c>
      <c r="AX281" s="13" t="s">
        <v>81</v>
      </c>
      <c r="AY281" s="246" t="s">
        <v>126</v>
      </c>
    </row>
    <row r="282" spans="1:51" s="13" customFormat="1" ht="12">
      <c r="A282" s="13"/>
      <c r="B282" s="236"/>
      <c r="C282" s="237"/>
      <c r="D282" s="230" t="s">
        <v>137</v>
      </c>
      <c r="E282" s="238" t="s">
        <v>1</v>
      </c>
      <c r="F282" s="239" t="s">
        <v>357</v>
      </c>
      <c r="G282" s="237"/>
      <c r="H282" s="240">
        <v>60</v>
      </c>
      <c r="I282" s="241"/>
      <c r="J282" s="237"/>
      <c r="K282" s="237"/>
      <c r="L282" s="242"/>
      <c r="M282" s="243"/>
      <c r="N282" s="244"/>
      <c r="O282" s="244"/>
      <c r="P282" s="244"/>
      <c r="Q282" s="244"/>
      <c r="R282" s="244"/>
      <c r="S282" s="244"/>
      <c r="T282" s="245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6" t="s">
        <v>137</v>
      </c>
      <c r="AU282" s="246" t="s">
        <v>90</v>
      </c>
      <c r="AV282" s="13" t="s">
        <v>90</v>
      </c>
      <c r="AW282" s="13" t="s">
        <v>36</v>
      </c>
      <c r="AX282" s="13" t="s">
        <v>81</v>
      </c>
      <c r="AY282" s="246" t="s">
        <v>126</v>
      </c>
    </row>
    <row r="283" spans="1:51" s="15" customFormat="1" ht="12">
      <c r="A283" s="15"/>
      <c r="B283" s="257"/>
      <c r="C283" s="258"/>
      <c r="D283" s="230" t="s">
        <v>137</v>
      </c>
      <c r="E283" s="259" t="s">
        <v>1</v>
      </c>
      <c r="F283" s="260" t="s">
        <v>161</v>
      </c>
      <c r="G283" s="258"/>
      <c r="H283" s="261">
        <v>98.4</v>
      </c>
      <c r="I283" s="262"/>
      <c r="J283" s="258"/>
      <c r="K283" s="258"/>
      <c r="L283" s="263"/>
      <c r="M283" s="264"/>
      <c r="N283" s="265"/>
      <c r="O283" s="265"/>
      <c r="P283" s="265"/>
      <c r="Q283" s="265"/>
      <c r="R283" s="265"/>
      <c r="S283" s="265"/>
      <c r="T283" s="266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67" t="s">
        <v>137</v>
      </c>
      <c r="AU283" s="267" t="s">
        <v>90</v>
      </c>
      <c r="AV283" s="15" t="s">
        <v>132</v>
      </c>
      <c r="AW283" s="15" t="s">
        <v>36</v>
      </c>
      <c r="AX283" s="15" t="s">
        <v>37</v>
      </c>
      <c r="AY283" s="267" t="s">
        <v>126</v>
      </c>
    </row>
    <row r="284" spans="1:63" s="12" customFormat="1" ht="22.8" customHeight="1">
      <c r="A284" s="12"/>
      <c r="B284" s="202"/>
      <c r="C284" s="203"/>
      <c r="D284" s="204" t="s">
        <v>80</v>
      </c>
      <c r="E284" s="216" t="s">
        <v>177</v>
      </c>
      <c r="F284" s="216" t="s">
        <v>358</v>
      </c>
      <c r="G284" s="203"/>
      <c r="H284" s="203"/>
      <c r="I284" s="206"/>
      <c r="J284" s="217">
        <f>BK284</f>
        <v>0</v>
      </c>
      <c r="K284" s="203"/>
      <c r="L284" s="208"/>
      <c r="M284" s="209"/>
      <c r="N284" s="210"/>
      <c r="O284" s="210"/>
      <c r="P284" s="211">
        <f>SUM(P285:P289)</f>
        <v>0</v>
      </c>
      <c r="Q284" s="210"/>
      <c r="R284" s="211">
        <f>SUM(R285:R289)</f>
        <v>0</v>
      </c>
      <c r="S284" s="210"/>
      <c r="T284" s="212">
        <f>SUM(T285:T289)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13" t="s">
        <v>37</v>
      </c>
      <c r="AT284" s="214" t="s">
        <v>80</v>
      </c>
      <c r="AU284" s="214" t="s">
        <v>37</v>
      </c>
      <c r="AY284" s="213" t="s">
        <v>126</v>
      </c>
      <c r="BK284" s="215">
        <f>SUM(BK285:BK289)</f>
        <v>0</v>
      </c>
    </row>
    <row r="285" spans="1:65" s="2" customFormat="1" ht="24.15" customHeight="1">
      <c r="A285" s="38"/>
      <c r="B285" s="39"/>
      <c r="C285" s="218" t="s">
        <v>359</v>
      </c>
      <c r="D285" s="218" t="s">
        <v>128</v>
      </c>
      <c r="E285" s="219" t="s">
        <v>360</v>
      </c>
      <c r="F285" s="220" t="s">
        <v>361</v>
      </c>
      <c r="G285" s="221" t="s">
        <v>141</v>
      </c>
      <c r="H285" s="222">
        <v>9.8</v>
      </c>
      <c r="I285" s="223"/>
      <c r="J285" s="222">
        <f>ROUND(I285*H285,1)</f>
        <v>0</v>
      </c>
      <c r="K285" s="220" t="s">
        <v>1</v>
      </c>
      <c r="L285" s="44"/>
      <c r="M285" s="224" t="s">
        <v>1</v>
      </c>
      <c r="N285" s="225" t="s">
        <v>46</v>
      </c>
      <c r="O285" s="91"/>
      <c r="P285" s="226">
        <f>O285*H285</f>
        <v>0</v>
      </c>
      <c r="Q285" s="226">
        <v>0</v>
      </c>
      <c r="R285" s="226">
        <f>Q285*H285</f>
        <v>0</v>
      </c>
      <c r="S285" s="226">
        <v>0</v>
      </c>
      <c r="T285" s="227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8" t="s">
        <v>132</v>
      </c>
      <c r="AT285" s="228" t="s">
        <v>128</v>
      </c>
      <c r="AU285" s="228" t="s">
        <v>90</v>
      </c>
      <c r="AY285" s="17" t="s">
        <v>126</v>
      </c>
      <c r="BE285" s="229">
        <f>IF(N285="základní",J285,0)</f>
        <v>0</v>
      </c>
      <c r="BF285" s="229">
        <f>IF(N285="snížená",J285,0)</f>
        <v>0</v>
      </c>
      <c r="BG285" s="229">
        <f>IF(N285="zákl. přenesená",J285,0)</f>
        <v>0</v>
      </c>
      <c r="BH285" s="229">
        <f>IF(N285="sníž. přenesená",J285,0)</f>
        <v>0</v>
      </c>
      <c r="BI285" s="229">
        <f>IF(N285="nulová",J285,0)</f>
        <v>0</v>
      </c>
      <c r="BJ285" s="17" t="s">
        <v>37</v>
      </c>
      <c r="BK285" s="229">
        <f>ROUND(I285*H285,1)</f>
        <v>0</v>
      </c>
      <c r="BL285" s="17" t="s">
        <v>132</v>
      </c>
      <c r="BM285" s="228" t="s">
        <v>362</v>
      </c>
    </row>
    <row r="286" spans="1:47" s="2" customFormat="1" ht="12">
      <c r="A286" s="38"/>
      <c r="B286" s="39"/>
      <c r="C286" s="40"/>
      <c r="D286" s="230" t="s">
        <v>134</v>
      </c>
      <c r="E286" s="40"/>
      <c r="F286" s="231" t="s">
        <v>363</v>
      </c>
      <c r="G286" s="40"/>
      <c r="H286" s="40"/>
      <c r="I286" s="232"/>
      <c r="J286" s="40"/>
      <c r="K286" s="40"/>
      <c r="L286" s="44"/>
      <c r="M286" s="233"/>
      <c r="N286" s="234"/>
      <c r="O286" s="91"/>
      <c r="P286" s="91"/>
      <c r="Q286" s="91"/>
      <c r="R286" s="91"/>
      <c r="S286" s="91"/>
      <c r="T286" s="92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17" t="s">
        <v>134</v>
      </c>
      <c r="AU286" s="17" t="s">
        <v>90</v>
      </c>
    </row>
    <row r="287" spans="1:51" s="13" customFormat="1" ht="12">
      <c r="A287" s="13"/>
      <c r="B287" s="236"/>
      <c r="C287" s="237"/>
      <c r="D287" s="230" t="s">
        <v>137</v>
      </c>
      <c r="E287" s="238" t="s">
        <v>1</v>
      </c>
      <c r="F287" s="239" t="s">
        <v>312</v>
      </c>
      <c r="G287" s="237"/>
      <c r="H287" s="240">
        <v>8.87</v>
      </c>
      <c r="I287" s="241"/>
      <c r="J287" s="237"/>
      <c r="K287" s="237"/>
      <c r="L287" s="242"/>
      <c r="M287" s="243"/>
      <c r="N287" s="244"/>
      <c r="O287" s="244"/>
      <c r="P287" s="244"/>
      <c r="Q287" s="244"/>
      <c r="R287" s="244"/>
      <c r="S287" s="244"/>
      <c r="T287" s="245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6" t="s">
        <v>137</v>
      </c>
      <c r="AU287" s="246" t="s">
        <v>90</v>
      </c>
      <c r="AV287" s="13" t="s">
        <v>90</v>
      </c>
      <c r="AW287" s="13" t="s">
        <v>36</v>
      </c>
      <c r="AX287" s="13" t="s">
        <v>81</v>
      </c>
      <c r="AY287" s="246" t="s">
        <v>126</v>
      </c>
    </row>
    <row r="288" spans="1:51" s="13" customFormat="1" ht="12">
      <c r="A288" s="13"/>
      <c r="B288" s="236"/>
      <c r="C288" s="237"/>
      <c r="D288" s="230" t="s">
        <v>137</v>
      </c>
      <c r="E288" s="238" t="s">
        <v>1</v>
      </c>
      <c r="F288" s="239" t="s">
        <v>318</v>
      </c>
      <c r="G288" s="237"/>
      <c r="H288" s="240">
        <v>0.93</v>
      </c>
      <c r="I288" s="241"/>
      <c r="J288" s="237"/>
      <c r="K288" s="237"/>
      <c r="L288" s="242"/>
      <c r="M288" s="243"/>
      <c r="N288" s="244"/>
      <c r="O288" s="244"/>
      <c r="P288" s="244"/>
      <c r="Q288" s="244"/>
      <c r="R288" s="244"/>
      <c r="S288" s="244"/>
      <c r="T288" s="245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6" t="s">
        <v>137</v>
      </c>
      <c r="AU288" s="246" t="s">
        <v>90</v>
      </c>
      <c r="AV288" s="13" t="s">
        <v>90</v>
      </c>
      <c r="AW288" s="13" t="s">
        <v>36</v>
      </c>
      <c r="AX288" s="13" t="s">
        <v>81</v>
      </c>
      <c r="AY288" s="246" t="s">
        <v>126</v>
      </c>
    </row>
    <row r="289" spans="1:51" s="15" customFormat="1" ht="12">
      <c r="A289" s="15"/>
      <c r="B289" s="257"/>
      <c r="C289" s="258"/>
      <c r="D289" s="230" t="s">
        <v>137</v>
      </c>
      <c r="E289" s="259" t="s">
        <v>1</v>
      </c>
      <c r="F289" s="260" t="s">
        <v>161</v>
      </c>
      <c r="G289" s="258"/>
      <c r="H289" s="261">
        <v>9.8</v>
      </c>
      <c r="I289" s="262"/>
      <c r="J289" s="258"/>
      <c r="K289" s="258"/>
      <c r="L289" s="263"/>
      <c r="M289" s="264"/>
      <c r="N289" s="265"/>
      <c r="O289" s="265"/>
      <c r="P289" s="265"/>
      <c r="Q289" s="265"/>
      <c r="R289" s="265"/>
      <c r="S289" s="265"/>
      <c r="T289" s="266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67" t="s">
        <v>137</v>
      </c>
      <c r="AU289" s="267" t="s">
        <v>90</v>
      </c>
      <c r="AV289" s="15" t="s">
        <v>132</v>
      </c>
      <c r="AW289" s="15" t="s">
        <v>36</v>
      </c>
      <c r="AX289" s="15" t="s">
        <v>37</v>
      </c>
      <c r="AY289" s="267" t="s">
        <v>126</v>
      </c>
    </row>
    <row r="290" spans="1:63" s="12" customFormat="1" ht="22.8" customHeight="1">
      <c r="A290" s="12"/>
      <c r="B290" s="202"/>
      <c r="C290" s="203"/>
      <c r="D290" s="204" t="s">
        <v>80</v>
      </c>
      <c r="E290" s="216" t="s">
        <v>190</v>
      </c>
      <c r="F290" s="216" t="s">
        <v>364</v>
      </c>
      <c r="G290" s="203"/>
      <c r="H290" s="203"/>
      <c r="I290" s="206"/>
      <c r="J290" s="217">
        <f>BK290</f>
        <v>0</v>
      </c>
      <c r="K290" s="203"/>
      <c r="L290" s="208"/>
      <c r="M290" s="209"/>
      <c r="N290" s="210"/>
      <c r="O290" s="210"/>
      <c r="P290" s="211">
        <f>SUM(P291:P314)</f>
        <v>0</v>
      </c>
      <c r="Q290" s="210"/>
      <c r="R290" s="211">
        <f>SUM(R291:R314)</f>
        <v>0.0961332</v>
      </c>
      <c r="S290" s="210"/>
      <c r="T290" s="212">
        <f>SUM(T291:T314)</f>
        <v>2.8994999999999997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13" t="s">
        <v>37</v>
      </c>
      <c r="AT290" s="214" t="s">
        <v>80</v>
      </c>
      <c r="AU290" s="214" t="s">
        <v>37</v>
      </c>
      <c r="AY290" s="213" t="s">
        <v>126</v>
      </c>
      <c r="BK290" s="215">
        <f>SUM(BK291:BK314)</f>
        <v>0</v>
      </c>
    </row>
    <row r="291" spans="1:65" s="2" customFormat="1" ht="24.15" customHeight="1">
      <c r="A291" s="38"/>
      <c r="B291" s="39"/>
      <c r="C291" s="218" t="s">
        <v>365</v>
      </c>
      <c r="D291" s="218" t="s">
        <v>128</v>
      </c>
      <c r="E291" s="219" t="s">
        <v>366</v>
      </c>
      <c r="F291" s="220" t="s">
        <v>367</v>
      </c>
      <c r="G291" s="221" t="s">
        <v>328</v>
      </c>
      <c r="H291" s="222">
        <v>16</v>
      </c>
      <c r="I291" s="223"/>
      <c r="J291" s="222">
        <f>ROUND(I291*H291,1)</f>
        <v>0</v>
      </c>
      <c r="K291" s="220" t="s">
        <v>142</v>
      </c>
      <c r="L291" s="44"/>
      <c r="M291" s="224" t="s">
        <v>1</v>
      </c>
      <c r="N291" s="225" t="s">
        <v>46</v>
      </c>
      <c r="O291" s="91"/>
      <c r="P291" s="226">
        <f>O291*H291</f>
        <v>0</v>
      </c>
      <c r="Q291" s="226">
        <v>0</v>
      </c>
      <c r="R291" s="226">
        <f>Q291*H291</f>
        <v>0</v>
      </c>
      <c r="S291" s="226">
        <v>0.177</v>
      </c>
      <c r="T291" s="227">
        <f>S291*H291</f>
        <v>2.832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8" t="s">
        <v>132</v>
      </c>
      <c r="AT291" s="228" t="s">
        <v>128</v>
      </c>
      <c r="AU291" s="228" t="s">
        <v>90</v>
      </c>
      <c r="AY291" s="17" t="s">
        <v>126</v>
      </c>
      <c r="BE291" s="229">
        <f>IF(N291="základní",J291,0)</f>
        <v>0</v>
      </c>
      <c r="BF291" s="229">
        <f>IF(N291="snížená",J291,0)</f>
        <v>0</v>
      </c>
      <c r="BG291" s="229">
        <f>IF(N291="zákl. přenesená",J291,0)</f>
        <v>0</v>
      </c>
      <c r="BH291" s="229">
        <f>IF(N291="sníž. přenesená",J291,0)</f>
        <v>0</v>
      </c>
      <c r="BI291" s="229">
        <f>IF(N291="nulová",J291,0)</f>
        <v>0</v>
      </c>
      <c r="BJ291" s="17" t="s">
        <v>37</v>
      </c>
      <c r="BK291" s="229">
        <f>ROUND(I291*H291,1)</f>
        <v>0</v>
      </c>
      <c r="BL291" s="17" t="s">
        <v>132</v>
      </c>
      <c r="BM291" s="228" t="s">
        <v>368</v>
      </c>
    </row>
    <row r="292" spans="1:47" s="2" customFormat="1" ht="12">
      <c r="A292" s="38"/>
      <c r="B292" s="39"/>
      <c r="C292" s="40"/>
      <c r="D292" s="230" t="s">
        <v>134</v>
      </c>
      <c r="E292" s="40"/>
      <c r="F292" s="231" t="s">
        <v>369</v>
      </c>
      <c r="G292" s="40"/>
      <c r="H292" s="40"/>
      <c r="I292" s="232"/>
      <c r="J292" s="40"/>
      <c r="K292" s="40"/>
      <c r="L292" s="44"/>
      <c r="M292" s="233"/>
      <c r="N292" s="234"/>
      <c r="O292" s="91"/>
      <c r="P292" s="91"/>
      <c r="Q292" s="91"/>
      <c r="R292" s="91"/>
      <c r="S292" s="91"/>
      <c r="T292" s="92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T292" s="17" t="s">
        <v>134</v>
      </c>
      <c r="AU292" s="17" t="s">
        <v>90</v>
      </c>
    </row>
    <row r="293" spans="1:51" s="14" customFormat="1" ht="12">
      <c r="A293" s="14"/>
      <c r="B293" s="247"/>
      <c r="C293" s="248"/>
      <c r="D293" s="230" t="s">
        <v>137</v>
      </c>
      <c r="E293" s="249" t="s">
        <v>1</v>
      </c>
      <c r="F293" s="250" t="s">
        <v>167</v>
      </c>
      <c r="G293" s="248"/>
      <c r="H293" s="249" t="s">
        <v>1</v>
      </c>
      <c r="I293" s="251"/>
      <c r="J293" s="248"/>
      <c r="K293" s="248"/>
      <c r="L293" s="252"/>
      <c r="M293" s="253"/>
      <c r="N293" s="254"/>
      <c r="O293" s="254"/>
      <c r="P293" s="254"/>
      <c r="Q293" s="254"/>
      <c r="R293" s="254"/>
      <c r="S293" s="254"/>
      <c r="T293" s="255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6" t="s">
        <v>137</v>
      </c>
      <c r="AU293" s="256" t="s">
        <v>90</v>
      </c>
      <c r="AV293" s="14" t="s">
        <v>37</v>
      </c>
      <c r="AW293" s="14" t="s">
        <v>36</v>
      </c>
      <c r="AX293" s="14" t="s">
        <v>81</v>
      </c>
      <c r="AY293" s="256" t="s">
        <v>126</v>
      </c>
    </row>
    <row r="294" spans="1:51" s="13" customFormat="1" ht="12">
      <c r="A294" s="13"/>
      <c r="B294" s="236"/>
      <c r="C294" s="237"/>
      <c r="D294" s="230" t="s">
        <v>137</v>
      </c>
      <c r="E294" s="238" t="s">
        <v>1</v>
      </c>
      <c r="F294" s="239" t="s">
        <v>370</v>
      </c>
      <c r="G294" s="237"/>
      <c r="H294" s="240">
        <v>4</v>
      </c>
      <c r="I294" s="241"/>
      <c r="J294" s="237"/>
      <c r="K294" s="237"/>
      <c r="L294" s="242"/>
      <c r="M294" s="243"/>
      <c r="N294" s="244"/>
      <c r="O294" s="244"/>
      <c r="P294" s="244"/>
      <c r="Q294" s="244"/>
      <c r="R294" s="244"/>
      <c r="S294" s="244"/>
      <c r="T294" s="245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6" t="s">
        <v>137</v>
      </c>
      <c r="AU294" s="246" t="s">
        <v>90</v>
      </c>
      <c r="AV294" s="13" t="s">
        <v>90</v>
      </c>
      <c r="AW294" s="13" t="s">
        <v>36</v>
      </c>
      <c r="AX294" s="13" t="s">
        <v>81</v>
      </c>
      <c r="AY294" s="246" t="s">
        <v>126</v>
      </c>
    </row>
    <row r="295" spans="1:51" s="14" customFormat="1" ht="12">
      <c r="A295" s="14"/>
      <c r="B295" s="247"/>
      <c r="C295" s="248"/>
      <c r="D295" s="230" t="s">
        <v>137</v>
      </c>
      <c r="E295" s="249" t="s">
        <v>1</v>
      </c>
      <c r="F295" s="250" t="s">
        <v>170</v>
      </c>
      <c r="G295" s="248"/>
      <c r="H295" s="249" t="s">
        <v>1</v>
      </c>
      <c r="I295" s="251"/>
      <c r="J295" s="248"/>
      <c r="K295" s="248"/>
      <c r="L295" s="252"/>
      <c r="M295" s="253"/>
      <c r="N295" s="254"/>
      <c r="O295" s="254"/>
      <c r="P295" s="254"/>
      <c r="Q295" s="254"/>
      <c r="R295" s="254"/>
      <c r="S295" s="254"/>
      <c r="T295" s="255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6" t="s">
        <v>137</v>
      </c>
      <c r="AU295" s="256" t="s">
        <v>90</v>
      </c>
      <c r="AV295" s="14" t="s">
        <v>37</v>
      </c>
      <c r="AW295" s="14" t="s">
        <v>36</v>
      </c>
      <c r="AX295" s="14" t="s">
        <v>81</v>
      </c>
      <c r="AY295" s="256" t="s">
        <v>126</v>
      </c>
    </row>
    <row r="296" spans="1:51" s="13" customFormat="1" ht="12">
      <c r="A296" s="13"/>
      <c r="B296" s="236"/>
      <c r="C296" s="237"/>
      <c r="D296" s="230" t="s">
        <v>137</v>
      </c>
      <c r="E296" s="238" t="s">
        <v>1</v>
      </c>
      <c r="F296" s="239" t="s">
        <v>370</v>
      </c>
      <c r="G296" s="237"/>
      <c r="H296" s="240">
        <v>4</v>
      </c>
      <c r="I296" s="241"/>
      <c r="J296" s="237"/>
      <c r="K296" s="237"/>
      <c r="L296" s="242"/>
      <c r="M296" s="243"/>
      <c r="N296" s="244"/>
      <c r="O296" s="244"/>
      <c r="P296" s="244"/>
      <c r="Q296" s="244"/>
      <c r="R296" s="244"/>
      <c r="S296" s="244"/>
      <c r="T296" s="245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6" t="s">
        <v>137</v>
      </c>
      <c r="AU296" s="246" t="s">
        <v>90</v>
      </c>
      <c r="AV296" s="13" t="s">
        <v>90</v>
      </c>
      <c r="AW296" s="13" t="s">
        <v>36</v>
      </c>
      <c r="AX296" s="13" t="s">
        <v>81</v>
      </c>
      <c r="AY296" s="246" t="s">
        <v>126</v>
      </c>
    </row>
    <row r="297" spans="1:51" s="14" customFormat="1" ht="12">
      <c r="A297" s="14"/>
      <c r="B297" s="247"/>
      <c r="C297" s="248"/>
      <c r="D297" s="230" t="s">
        <v>137</v>
      </c>
      <c r="E297" s="249" t="s">
        <v>1</v>
      </c>
      <c r="F297" s="250" t="s">
        <v>173</v>
      </c>
      <c r="G297" s="248"/>
      <c r="H297" s="249" t="s">
        <v>1</v>
      </c>
      <c r="I297" s="251"/>
      <c r="J297" s="248"/>
      <c r="K297" s="248"/>
      <c r="L297" s="252"/>
      <c r="M297" s="253"/>
      <c r="N297" s="254"/>
      <c r="O297" s="254"/>
      <c r="P297" s="254"/>
      <c r="Q297" s="254"/>
      <c r="R297" s="254"/>
      <c r="S297" s="254"/>
      <c r="T297" s="255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6" t="s">
        <v>137</v>
      </c>
      <c r="AU297" s="256" t="s">
        <v>90</v>
      </c>
      <c r="AV297" s="14" t="s">
        <v>37</v>
      </c>
      <c r="AW297" s="14" t="s">
        <v>36</v>
      </c>
      <c r="AX297" s="14" t="s">
        <v>81</v>
      </c>
      <c r="AY297" s="256" t="s">
        <v>126</v>
      </c>
    </row>
    <row r="298" spans="1:51" s="13" customFormat="1" ht="12">
      <c r="A298" s="13"/>
      <c r="B298" s="236"/>
      <c r="C298" s="237"/>
      <c r="D298" s="230" t="s">
        <v>137</v>
      </c>
      <c r="E298" s="238" t="s">
        <v>1</v>
      </c>
      <c r="F298" s="239" t="s">
        <v>370</v>
      </c>
      <c r="G298" s="237"/>
      <c r="H298" s="240">
        <v>4</v>
      </c>
      <c r="I298" s="241"/>
      <c r="J298" s="237"/>
      <c r="K298" s="237"/>
      <c r="L298" s="242"/>
      <c r="M298" s="243"/>
      <c r="N298" s="244"/>
      <c r="O298" s="244"/>
      <c r="P298" s="244"/>
      <c r="Q298" s="244"/>
      <c r="R298" s="244"/>
      <c r="S298" s="244"/>
      <c r="T298" s="245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6" t="s">
        <v>137</v>
      </c>
      <c r="AU298" s="246" t="s">
        <v>90</v>
      </c>
      <c r="AV298" s="13" t="s">
        <v>90</v>
      </c>
      <c r="AW298" s="13" t="s">
        <v>36</v>
      </c>
      <c r="AX298" s="13" t="s">
        <v>81</v>
      </c>
      <c r="AY298" s="246" t="s">
        <v>126</v>
      </c>
    </row>
    <row r="299" spans="1:51" s="14" customFormat="1" ht="12">
      <c r="A299" s="14"/>
      <c r="B299" s="247"/>
      <c r="C299" s="248"/>
      <c r="D299" s="230" t="s">
        <v>137</v>
      </c>
      <c r="E299" s="249" t="s">
        <v>1</v>
      </c>
      <c r="F299" s="250" t="s">
        <v>175</v>
      </c>
      <c r="G299" s="248"/>
      <c r="H299" s="249" t="s">
        <v>1</v>
      </c>
      <c r="I299" s="251"/>
      <c r="J299" s="248"/>
      <c r="K299" s="248"/>
      <c r="L299" s="252"/>
      <c r="M299" s="253"/>
      <c r="N299" s="254"/>
      <c r="O299" s="254"/>
      <c r="P299" s="254"/>
      <c r="Q299" s="254"/>
      <c r="R299" s="254"/>
      <c r="S299" s="254"/>
      <c r="T299" s="255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6" t="s">
        <v>137</v>
      </c>
      <c r="AU299" s="256" t="s">
        <v>90</v>
      </c>
      <c r="AV299" s="14" t="s">
        <v>37</v>
      </c>
      <c r="AW299" s="14" t="s">
        <v>36</v>
      </c>
      <c r="AX299" s="14" t="s">
        <v>81</v>
      </c>
      <c r="AY299" s="256" t="s">
        <v>126</v>
      </c>
    </row>
    <row r="300" spans="1:51" s="13" customFormat="1" ht="12">
      <c r="A300" s="13"/>
      <c r="B300" s="236"/>
      <c r="C300" s="237"/>
      <c r="D300" s="230" t="s">
        <v>137</v>
      </c>
      <c r="E300" s="238" t="s">
        <v>1</v>
      </c>
      <c r="F300" s="239" t="s">
        <v>370</v>
      </c>
      <c r="G300" s="237"/>
      <c r="H300" s="240">
        <v>4</v>
      </c>
      <c r="I300" s="241"/>
      <c r="J300" s="237"/>
      <c r="K300" s="237"/>
      <c r="L300" s="242"/>
      <c r="M300" s="243"/>
      <c r="N300" s="244"/>
      <c r="O300" s="244"/>
      <c r="P300" s="244"/>
      <c r="Q300" s="244"/>
      <c r="R300" s="244"/>
      <c r="S300" s="244"/>
      <c r="T300" s="245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6" t="s">
        <v>137</v>
      </c>
      <c r="AU300" s="246" t="s">
        <v>90</v>
      </c>
      <c r="AV300" s="13" t="s">
        <v>90</v>
      </c>
      <c r="AW300" s="13" t="s">
        <v>36</v>
      </c>
      <c r="AX300" s="13" t="s">
        <v>81</v>
      </c>
      <c r="AY300" s="246" t="s">
        <v>126</v>
      </c>
    </row>
    <row r="301" spans="1:51" s="15" customFormat="1" ht="12">
      <c r="A301" s="15"/>
      <c r="B301" s="257"/>
      <c r="C301" s="258"/>
      <c r="D301" s="230" t="s">
        <v>137</v>
      </c>
      <c r="E301" s="259" t="s">
        <v>1</v>
      </c>
      <c r="F301" s="260" t="s">
        <v>161</v>
      </c>
      <c r="G301" s="258"/>
      <c r="H301" s="261">
        <v>16</v>
      </c>
      <c r="I301" s="262"/>
      <c r="J301" s="258"/>
      <c r="K301" s="258"/>
      <c r="L301" s="263"/>
      <c r="M301" s="264"/>
      <c r="N301" s="265"/>
      <c r="O301" s="265"/>
      <c r="P301" s="265"/>
      <c r="Q301" s="265"/>
      <c r="R301" s="265"/>
      <c r="S301" s="265"/>
      <c r="T301" s="266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67" t="s">
        <v>137</v>
      </c>
      <c r="AU301" s="267" t="s">
        <v>90</v>
      </c>
      <c r="AV301" s="15" t="s">
        <v>132</v>
      </c>
      <c r="AW301" s="15" t="s">
        <v>36</v>
      </c>
      <c r="AX301" s="15" t="s">
        <v>37</v>
      </c>
      <c r="AY301" s="267" t="s">
        <v>126</v>
      </c>
    </row>
    <row r="302" spans="1:65" s="2" customFormat="1" ht="16.5" customHeight="1">
      <c r="A302" s="38"/>
      <c r="B302" s="39"/>
      <c r="C302" s="218" t="s">
        <v>371</v>
      </c>
      <c r="D302" s="218" t="s">
        <v>128</v>
      </c>
      <c r="E302" s="219" t="s">
        <v>372</v>
      </c>
      <c r="F302" s="220" t="s">
        <v>373</v>
      </c>
      <c r="G302" s="221" t="s">
        <v>328</v>
      </c>
      <c r="H302" s="222">
        <v>2</v>
      </c>
      <c r="I302" s="223"/>
      <c r="J302" s="222">
        <f>ROUND(I302*H302,1)</f>
        <v>0</v>
      </c>
      <c r="K302" s="220" t="s">
        <v>1</v>
      </c>
      <c r="L302" s="44"/>
      <c r="M302" s="224" t="s">
        <v>1</v>
      </c>
      <c r="N302" s="225" t="s">
        <v>46</v>
      </c>
      <c r="O302" s="91"/>
      <c r="P302" s="226">
        <f>O302*H302</f>
        <v>0</v>
      </c>
      <c r="Q302" s="226">
        <v>0</v>
      </c>
      <c r="R302" s="226">
        <f>Q302*H302</f>
        <v>0</v>
      </c>
      <c r="S302" s="226">
        <v>0</v>
      </c>
      <c r="T302" s="227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28" t="s">
        <v>132</v>
      </c>
      <c r="AT302" s="228" t="s">
        <v>128</v>
      </c>
      <c r="AU302" s="228" t="s">
        <v>90</v>
      </c>
      <c r="AY302" s="17" t="s">
        <v>126</v>
      </c>
      <c r="BE302" s="229">
        <f>IF(N302="základní",J302,0)</f>
        <v>0</v>
      </c>
      <c r="BF302" s="229">
        <f>IF(N302="snížená",J302,0)</f>
        <v>0</v>
      </c>
      <c r="BG302" s="229">
        <f>IF(N302="zákl. přenesená",J302,0)</f>
        <v>0</v>
      </c>
      <c r="BH302" s="229">
        <f>IF(N302="sníž. přenesená",J302,0)</f>
        <v>0</v>
      </c>
      <c r="BI302" s="229">
        <f>IF(N302="nulová",J302,0)</f>
        <v>0</v>
      </c>
      <c r="BJ302" s="17" t="s">
        <v>37</v>
      </c>
      <c r="BK302" s="229">
        <f>ROUND(I302*H302,1)</f>
        <v>0</v>
      </c>
      <c r="BL302" s="17" t="s">
        <v>132</v>
      </c>
      <c r="BM302" s="228" t="s">
        <v>374</v>
      </c>
    </row>
    <row r="303" spans="1:47" s="2" customFormat="1" ht="12">
      <c r="A303" s="38"/>
      <c r="B303" s="39"/>
      <c r="C303" s="40"/>
      <c r="D303" s="230" t="s">
        <v>134</v>
      </c>
      <c r="E303" s="40"/>
      <c r="F303" s="231" t="s">
        <v>375</v>
      </c>
      <c r="G303" s="40"/>
      <c r="H303" s="40"/>
      <c r="I303" s="232"/>
      <c r="J303" s="40"/>
      <c r="K303" s="40"/>
      <c r="L303" s="44"/>
      <c r="M303" s="233"/>
      <c r="N303" s="234"/>
      <c r="O303" s="91"/>
      <c r="P303" s="91"/>
      <c r="Q303" s="91"/>
      <c r="R303" s="91"/>
      <c r="S303" s="91"/>
      <c r="T303" s="92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7" t="s">
        <v>134</v>
      </c>
      <c r="AU303" s="17" t="s">
        <v>90</v>
      </c>
    </row>
    <row r="304" spans="1:51" s="13" customFormat="1" ht="12">
      <c r="A304" s="13"/>
      <c r="B304" s="236"/>
      <c r="C304" s="237"/>
      <c r="D304" s="230" t="s">
        <v>137</v>
      </c>
      <c r="E304" s="238" t="s">
        <v>1</v>
      </c>
      <c r="F304" s="239" t="s">
        <v>376</v>
      </c>
      <c r="G304" s="237"/>
      <c r="H304" s="240">
        <v>2</v>
      </c>
      <c r="I304" s="241"/>
      <c r="J304" s="237"/>
      <c r="K304" s="237"/>
      <c r="L304" s="242"/>
      <c r="M304" s="243"/>
      <c r="N304" s="244"/>
      <c r="O304" s="244"/>
      <c r="P304" s="244"/>
      <c r="Q304" s="244"/>
      <c r="R304" s="244"/>
      <c r="S304" s="244"/>
      <c r="T304" s="245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6" t="s">
        <v>137</v>
      </c>
      <c r="AU304" s="246" t="s">
        <v>90</v>
      </c>
      <c r="AV304" s="13" t="s">
        <v>90</v>
      </c>
      <c r="AW304" s="13" t="s">
        <v>36</v>
      </c>
      <c r="AX304" s="13" t="s">
        <v>37</v>
      </c>
      <c r="AY304" s="246" t="s">
        <v>126</v>
      </c>
    </row>
    <row r="305" spans="1:65" s="2" customFormat="1" ht="16.5" customHeight="1">
      <c r="A305" s="38"/>
      <c r="B305" s="39"/>
      <c r="C305" s="268" t="s">
        <v>377</v>
      </c>
      <c r="D305" s="268" t="s">
        <v>203</v>
      </c>
      <c r="E305" s="269" t="s">
        <v>378</v>
      </c>
      <c r="F305" s="270" t="s">
        <v>379</v>
      </c>
      <c r="G305" s="271" t="s">
        <v>328</v>
      </c>
      <c r="H305" s="272">
        <v>2.02</v>
      </c>
      <c r="I305" s="273"/>
      <c r="J305" s="272">
        <f>ROUND(I305*H305,1)</f>
        <v>0</v>
      </c>
      <c r="K305" s="270" t="s">
        <v>1</v>
      </c>
      <c r="L305" s="274"/>
      <c r="M305" s="275" t="s">
        <v>1</v>
      </c>
      <c r="N305" s="276" t="s">
        <v>46</v>
      </c>
      <c r="O305" s="91"/>
      <c r="P305" s="226">
        <f>O305*H305</f>
        <v>0</v>
      </c>
      <c r="Q305" s="226">
        <v>0.00291</v>
      </c>
      <c r="R305" s="226">
        <f>Q305*H305</f>
        <v>0.0058782</v>
      </c>
      <c r="S305" s="226">
        <v>0</v>
      </c>
      <c r="T305" s="227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8" t="s">
        <v>190</v>
      </c>
      <c r="AT305" s="228" t="s">
        <v>203</v>
      </c>
      <c r="AU305" s="228" t="s">
        <v>90</v>
      </c>
      <c r="AY305" s="17" t="s">
        <v>126</v>
      </c>
      <c r="BE305" s="229">
        <f>IF(N305="základní",J305,0)</f>
        <v>0</v>
      </c>
      <c r="BF305" s="229">
        <f>IF(N305="snížená",J305,0)</f>
        <v>0</v>
      </c>
      <c r="BG305" s="229">
        <f>IF(N305="zákl. přenesená",J305,0)</f>
        <v>0</v>
      </c>
      <c r="BH305" s="229">
        <f>IF(N305="sníž. přenesená",J305,0)</f>
        <v>0</v>
      </c>
      <c r="BI305" s="229">
        <f>IF(N305="nulová",J305,0)</f>
        <v>0</v>
      </c>
      <c r="BJ305" s="17" t="s">
        <v>37</v>
      </c>
      <c r="BK305" s="229">
        <f>ROUND(I305*H305,1)</f>
        <v>0</v>
      </c>
      <c r="BL305" s="17" t="s">
        <v>132</v>
      </c>
      <c r="BM305" s="228" t="s">
        <v>380</v>
      </c>
    </row>
    <row r="306" spans="1:47" s="2" customFormat="1" ht="12">
      <c r="A306" s="38"/>
      <c r="B306" s="39"/>
      <c r="C306" s="40"/>
      <c r="D306" s="230" t="s">
        <v>134</v>
      </c>
      <c r="E306" s="40"/>
      <c r="F306" s="231" t="s">
        <v>379</v>
      </c>
      <c r="G306" s="40"/>
      <c r="H306" s="40"/>
      <c r="I306" s="232"/>
      <c r="J306" s="40"/>
      <c r="K306" s="40"/>
      <c r="L306" s="44"/>
      <c r="M306" s="233"/>
      <c r="N306" s="234"/>
      <c r="O306" s="91"/>
      <c r="P306" s="91"/>
      <c r="Q306" s="91"/>
      <c r="R306" s="91"/>
      <c r="S306" s="91"/>
      <c r="T306" s="92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7" t="s">
        <v>134</v>
      </c>
      <c r="AU306" s="17" t="s">
        <v>90</v>
      </c>
    </row>
    <row r="307" spans="1:51" s="13" customFormat="1" ht="12">
      <c r="A307" s="13"/>
      <c r="B307" s="236"/>
      <c r="C307" s="237"/>
      <c r="D307" s="230" t="s">
        <v>137</v>
      </c>
      <c r="E307" s="237"/>
      <c r="F307" s="239" t="s">
        <v>381</v>
      </c>
      <c r="G307" s="237"/>
      <c r="H307" s="240">
        <v>2.02</v>
      </c>
      <c r="I307" s="241"/>
      <c r="J307" s="237"/>
      <c r="K307" s="237"/>
      <c r="L307" s="242"/>
      <c r="M307" s="243"/>
      <c r="N307" s="244"/>
      <c r="O307" s="244"/>
      <c r="P307" s="244"/>
      <c r="Q307" s="244"/>
      <c r="R307" s="244"/>
      <c r="S307" s="244"/>
      <c r="T307" s="245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6" t="s">
        <v>137</v>
      </c>
      <c r="AU307" s="246" t="s">
        <v>90</v>
      </c>
      <c r="AV307" s="13" t="s">
        <v>90</v>
      </c>
      <c r="AW307" s="13" t="s">
        <v>4</v>
      </c>
      <c r="AX307" s="13" t="s">
        <v>37</v>
      </c>
      <c r="AY307" s="246" t="s">
        <v>126</v>
      </c>
    </row>
    <row r="308" spans="1:65" s="2" customFormat="1" ht="24.15" customHeight="1">
      <c r="A308" s="38"/>
      <c r="B308" s="39"/>
      <c r="C308" s="218" t="s">
        <v>382</v>
      </c>
      <c r="D308" s="218" t="s">
        <v>128</v>
      </c>
      <c r="E308" s="219" t="s">
        <v>383</v>
      </c>
      <c r="F308" s="220" t="s">
        <v>384</v>
      </c>
      <c r="G308" s="221" t="s">
        <v>328</v>
      </c>
      <c r="H308" s="222">
        <v>4.5</v>
      </c>
      <c r="I308" s="223"/>
      <c r="J308" s="222">
        <f>ROUND(I308*H308,1)</f>
        <v>0</v>
      </c>
      <c r="K308" s="220" t="s">
        <v>142</v>
      </c>
      <c r="L308" s="44"/>
      <c r="M308" s="224" t="s">
        <v>1</v>
      </c>
      <c r="N308" s="225" t="s">
        <v>46</v>
      </c>
      <c r="O308" s="91"/>
      <c r="P308" s="226">
        <f>O308*H308</f>
        <v>0</v>
      </c>
      <c r="Q308" s="226">
        <v>0</v>
      </c>
      <c r="R308" s="226">
        <f>Q308*H308</f>
        <v>0</v>
      </c>
      <c r="S308" s="226">
        <v>0.015</v>
      </c>
      <c r="T308" s="227">
        <f>S308*H308</f>
        <v>0.0675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28" t="s">
        <v>132</v>
      </c>
      <c r="AT308" s="228" t="s">
        <v>128</v>
      </c>
      <c r="AU308" s="228" t="s">
        <v>90</v>
      </c>
      <c r="AY308" s="17" t="s">
        <v>126</v>
      </c>
      <c r="BE308" s="229">
        <f>IF(N308="základní",J308,0)</f>
        <v>0</v>
      </c>
      <c r="BF308" s="229">
        <f>IF(N308="snížená",J308,0)</f>
        <v>0</v>
      </c>
      <c r="BG308" s="229">
        <f>IF(N308="zákl. přenesená",J308,0)</f>
        <v>0</v>
      </c>
      <c r="BH308" s="229">
        <f>IF(N308="sníž. přenesená",J308,0)</f>
        <v>0</v>
      </c>
      <c r="BI308" s="229">
        <f>IF(N308="nulová",J308,0)</f>
        <v>0</v>
      </c>
      <c r="BJ308" s="17" t="s">
        <v>37</v>
      </c>
      <c r="BK308" s="229">
        <f>ROUND(I308*H308,1)</f>
        <v>0</v>
      </c>
      <c r="BL308" s="17" t="s">
        <v>132</v>
      </c>
      <c r="BM308" s="228" t="s">
        <v>385</v>
      </c>
    </row>
    <row r="309" spans="1:47" s="2" customFormat="1" ht="12">
      <c r="A309" s="38"/>
      <c r="B309" s="39"/>
      <c r="C309" s="40"/>
      <c r="D309" s="230" t="s">
        <v>134</v>
      </c>
      <c r="E309" s="40"/>
      <c r="F309" s="231" t="s">
        <v>386</v>
      </c>
      <c r="G309" s="40"/>
      <c r="H309" s="40"/>
      <c r="I309" s="232"/>
      <c r="J309" s="40"/>
      <c r="K309" s="40"/>
      <c r="L309" s="44"/>
      <c r="M309" s="233"/>
      <c r="N309" s="234"/>
      <c r="O309" s="91"/>
      <c r="P309" s="91"/>
      <c r="Q309" s="91"/>
      <c r="R309" s="91"/>
      <c r="S309" s="91"/>
      <c r="T309" s="92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T309" s="17" t="s">
        <v>134</v>
      </c>
      <c r="AU309" s="17" t="s">
        <v>90</v>
      </c>
    </row>
    <row r="310" spans="1:51" s="14" customFormat="1" ht="12">
      <c r="A310" s="14"/>
      <c r="B310" s="247"/>
      <c r="C310" s="248"/>
      <c r="D310" s="230" t="s">
        <v>137</v>
      </c>
      <c r="E310" s="249" t="s">
        <v>1</v>
      </c>
      <c r="F310" s="250" t="s">
        <v>167</v>
      </c>
      <c r="G310" s="248"/>
      <c r="H310" s="249" t="s">
        <v>1</v>
      </c>
      <c r="I310" s="251"/>
      <c r="J310" s="248"/>
      <c r="K310" s="248"/>
      <c r="L310" s="252"/>
      <c r="M310" s="253"/>
      <c r="N310" s="254"/>
      <c r="O310" s="254"/>
      <c r="P310" s="254"/>
      <c r="Q310" s="254"/>
      <c r="R310" s="254"/>
      <c r="S310" s="254"/>
      <c r="T310" s="255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6" t="s">
        <v>137</v>
      </c>
      <c r="AU310" s="256" t="s">
        <v>90</v>
      </c>
      <c r="AV310" s="14" t="s">
        <v>37</v>
      </c>
      <c r="AW310" s="14" t="s">
        <v>36</v>
      </c>
      <c r="AX310" s="14" t="s">
        <v>81</v>
      </c>
      <c r="AY310" s="256" t="s">
        <v>126</v>
      </c>
    </row>
    <row r="311" spans="1:51" s="13" customFormat="1" ht="12">
      <c r="A311" s="13"/>
      <c r="B311" s="236"/>
      <c r="C311" s="237"/>
      <c r="D311" s="230" t="s">
        <v>137</v>
      </c>
      <c r="E311" s="238" t="s">
        <v>1</v>
      </c>
      <c r="F311" s="239" t="s">
        <v>387</v>
      </c>
      <c r="G311" s="237"/>
      <c r="H311" s="240">
        <v>4.5</v>
      </c>
      <c r="I311" s="241"/>
      <c r="J311" s="237"/>
      <c r="K311" s="237"/>
      <c r="L311" s="242"/>
      <c r="M311" s="243"/>
      <c r="N311" s="244"/>
      <c r="O311" s="244"/>
      <c r="P311" s="244"/>
      <c r="Q311" s="244"/>
      <c r="R311" s="244"/>
      <c r="S311" s="244"/>
      <c r="T311" s="245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6" t="s">
        <v>137</v>
      </c>
      <c r="AU311" s="246" t="s">
        <v>90</v>
      </c>
      <c r="AV311" s="13" t="s">
        <v>90</v>
      </c>
      <c r="AW311" s="13" t="s">
        <v>36</v>
      </c>
      <c r="AX311" s="13" t="s">
        <v>37</v>
      </c>
      <c r="AY311" s="246" t="s">
        <v>126</v>
      </c>
    </row>
    <row r="312" spans="1:65" s="2" customFormat="1" ht="24.15" customHeight="1">
      <c r="A312" s="38"/>
      <c r="B312" s="39"/>
      <c r="C312" s="218" t="s">
        <v>388</v>
      </c>
      <c r="D312" s="218" t="s">
        <v>128</v>
      </c>
      <c r="E312" s="219" t="s">
        <v>389</v>
      </c>
      <c r="F312" s="220" t="s">
        <v>390</v>
      </c>
      <c r="G312" s="221" t="s">
        <v>328</v>
      </c>
      <c r="H312" s="222">
        <v>5.5</v>
      </c>
      <c r="I312" s="223"/>
      <c r="J312" s="222">
        <f>ROUND(I312*H312,1)</f>
        <v>0</v>
      </c>
      <c r="K312" s="220" t="s">
        <v>142</v>
      </c>
      <c r="L312" s="44"/>
      <c r="M312" s="224" t="s">
        <v>1</v>
      </c>
      <c r="N312" s="225" t="s">
        <v>46</v>
      </c>
      <c r="O312" s="91"/>
      <c r="P312" s="226">
        <f>O312*H312</f>
        <v>0</v>
      </c>
      <c r="Q312" s="226">
        <v>0.01641</v>
      </c>
      <c r="R312" s="226">
        <f>Q312*H312</f>
        <v>0.090255</v>
      </c>
      <c r="S312" s="226">
        <v>0</v>
      </c>
      <c r="T312" s="227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28" t="s">
        <v>132</v>
      </c>
      <c r="AT312" s="228" t="s">
        <v>128</v>
      </c>
      <c r="AU312" s="228" t="s">
        <v>90</v>
      </c>
      <c r="AY312" s="17" t="s">
        <v>126</v>
      </c>
      <c r="BE312" s="229">
        <f>IF(N312="základní",J312,0)</f>
        <v>0</v>
      </c>
      <c r="BF312" s="229">
        <f>IF(N312="snížená",J312,0)</f>
        <v>0</v>
      </c>
      <c r="BG312" s="229">
        <f>IF(N312="zákl. přenesená",J312,0)</f>
        <v>0</v>
      </c>
      <c r="BH312" s="229">
        <f>IF(N312="sníž. přenesená",J312,0)</f>
        <v>0</v>
      </c>
      <c r="BI312" s="229">
        <f>IF(N312="nulová",J312,0)</f>
        <v>0</v>
      </c>
      <c r="BJ312" s="17" t="s">
        <v>37</v>
      </c>
      <c r="BK312" s="229">
        <f>ROUND(I312*H312,1)</f>
        <v>0</v>
      </c>
      <c r="BL312" s="17" t="s">
        <v>132</v>
      </c>
      <c r="BM312" s="228" t="s">
        <v>391</v>
      </c>
    </row>
    <row r="313" spans="1:47" s="2" customFormat="1" ht="12">
      <c r="A313" s="38"/>
      <c r="B313" s="39"/>
      <c r="C313" s="40"/>
      <c r="D313" s="230" t="s">
        <v>134</v>
      </c>
      <c r="E313" s="40"/>
      <c r="F313" s="231" t="s">
        <v>392</v>
      </c>
      <c r="G313" s="40"/>
      <c r="H313" s="40"/>
      <c r="I313" s="232"/>
      <c r="J313" s="40"/>
      <c r="K313" s="40"/>
      <c r="L313" s="44"/>
      <c r="M313" s="233"/>
      <c r="N313" s="234"/>
      <c r="O313" s="91"/>
      <c r="P313" s="91"/>
      <c r="Q313" s="91"/>
      <c r="R313" s="91"/>
      <c r="S313" s="91"/>
      <c r="T313" s="92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T313" s="17" t="s">
        <v>134</v>
      </c>
      <c r="AU313" s="17" t="s">
        <v>90</v>
      </c>
    </row>
    <row r="314" spans="1:51" s="13" customFormat="1" ht="12">
      <c r="A314" s="13"/>
      <c r="B314" s="236"/>
      <c r="C314" s="237"/>
      <c r="D314" s="230" t="s">
        <v>137</v>
      </c>
      <c r="E314" s="238" t="s">
        <v>1</v>
      </c>
      <c r="F314" s="239" t="s">
        <v>393</v>
      </c>
      <c r="G314" s="237"/>
      <c r="H314" s="240">
        <v>5.5</v>
      </c>
      <c r="I314" s="241"/>
      <c r="J314" s="237"/>
      <c r="K314" s="237"/>
      <c r="L314" s="242"/>
      <c r="M314" s="243"/>
      <c r="N314" s="244"/>
      <c r="O314" s="244"/>
      <c r="P314" s="244"/>
      <c r="Q314" s="244"/>
      <c r="R314" s="244"/>
      <c r="S314" s="244"/>
      <c r="T314" s="245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6" t="s">
        <v>137</v>
      </c>
      <c r="AU314" s="246" t="s">
        <v>90</v>
      </c>
      <c r="AV314" s="13" t="s">
        <v>90</v>
      </c>
      <c r="AW314" s="13" t="s">
        <v>36</v>
      </c>
      <c r="AX314" s="13" t="s">
        <v>37</v>
      </c>
      <c r="AY314" s="246" t="s">
        <v>126</v>
      </c>
    </row>
    <row r="315" spans="1:63" s="12" customFormat="1" ht="22.8" customHeight="1">
      <c r="A315" s="12"/>
      <c r="B315" s="202"/>
      <c r="C315" s="203"/>
      <c r="D315" s="204" t="s">
        <v>80</v>
      </c>
      <c r="E315" s="216" t="s">
        <v>197</v>
      </c>
      <c r="F315" s="216" t="s">
        <v>394</v>
      </c>
      <c r="G315" s="203"/>
      <c r="H315" s="203"/>
      <c r="I315" s="206"/>
      <c r="J315" s="217">
        <f>BK315</f>
        <v>0</v>
      </c>
      <c r="K315" s="203"/>
      <c r="L315" s="208"/>
      <c r="M315" s="209"/>
      <c r="N315" s="210"/>
      <c r="O315" s="210"/>
      <c r="P315" s="211">
        <f>SUM(P316:P318)</f>
        <v>0</v>
      </c>
      <c r="Q315" s="210"/>
      <c r="R315" s="211">
        <f>SUM(R316:R318)</f>
        <v>0</v>
      </c>
      <c r="S315" s="210"/>
      <c r="T315" s="212">
        <f>SUM(T316:T318)</f>
        <v>0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13" t="s">
        <v>37</v>
      </c>
      <c r="AT315" s="214" t="s">
        <v>80</v>
      </c>
      <c r="AU315" s="214" t="s">
        <v>37</v>
      </c>
      <c r="AY315" s="213" t="s">
        <v>126</v>
      </c>
      <c r="BK315" s="215">
        <f>SUM(BK316:BK318)</f>
        <v>0</v>
      </c>
    </row>
    <row r="316" spans="1:65" s="2" customFormat="1" ht="12">
      <c r="A316" s="38"/>
      <c r="B316" s="39"/>
      <c r="C316" s="218" t="s">
        <v>395</v>
      </c>
      <c r="D316" s="218" t="s">
        <v>128</v>
      </c>
      <c r="E316" s="219" t="s">
        <v>396</v>
      </c>
      <c r="F316" s="220" t="s">
        <v>397</v>
      </c>
      <c r="G316" s="221" t="s">
        <v>398</v>
      </c>
      <c r="H316" s="222">
        <v>1</v>
      </c>
      <c r="I316" s="223"/>
      <c r="J316" s="222">
        <f>ROUND(I316*H316,1)</f>
        <v>0</v>
      </c>
      <c r="K316" s="220" t="s">
        <v>1</v>
      </c>
      <c r="L316" s="44"/>
      <c r="M316" s="224" t="s">
        <v>1</v>
      </c>
      <c r="N316" s="225" t="s">
        <v>46</v>
      </c>
      <c r="O316" s="91"/>
      <c r="P316" s="226">
        <f>O316*H316</f>
        <v>0</v>
      </c>
      <c r="Q316" s="226">
        <v>0</v>
      </c>
      <c r="R316" s="226">
        <f>Q316*H316</f>
        <v>0</v>
      </c>
      <c r="S316" s="226">
        <v>0</v>
      </c>
      <c r="T316" s="227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28" t="s">
        <v>132</v>
      </c>
      <c r="AT316" s="228" t="s">
        <v>128</v>
      </c>
      <c r="AU316" s="228" t="s">
        <v>90</v>
      </c>
      <c r="AY316" s="17" t="s">
        <v>126</v>
      </c>
      <c r="BE316" s="229">
        <f>IF(N316="základní",J316,0)</f>
        <v>0</v>
      </c>
      <c r="BF316" s="229">
        <f>IF(N316="snížená",J316,0)</f>
        <v>0</v>
      </c>
      <c r="BG316" s="229">
        <f>IF(N316="zákl. přenesená",J316,0)</f>
        <v>0</v>
      </c>
      <c r="BH316" s="229">
        <f>IF(N316="sníž. přenesená",J316,0)</f>
        <v>0</v>
      </c>
      <c r="BI316" s="229">
        <f>IF(N316="nulová",J316,0)</f>
        <v>0</v>
      </c>
      <c r="BJ316" s="17" t="s">
        <v>37</v>
      </c>
      <c r="BK316" s="229">
        <f>ROUND(I316*H316,1)</f>
        <v>0</v>
      </c>
      <c r="BL316" s="17" t="s">
        <v>132</v>
      </c>
      <c r="BM316" s="228" t="s">
        <v>399</v>
      </c>
    </row>
    <row r="317" spans="1:47" s="2" customFormat="1" ht="12">
      <c r="A317" s="38"/>
      <c r="B317" s="39"/>
      <c r="C317" s="40"/>
      <c r="D317" s="230" t="s">
        <v>134</v>
      </c>
      <c r="E317" s="40"/>
      <c r="F317" s="231" t="s">
        <v>397</v>
      </c>
      <c r="G317" s="40"/>
      <c r="H317" s="40"/>
      <c r="I317" s="232"/>
      <c r="J317" s="40"/>
      <c r="K317" s="40"/>
      <c r="L317" s="44"/>
      <c r="M317" s="233"/>
      <c r="N317" s="234"/>
      <c r="O317" s="91"/>
      <c r="P317" s="91"/>
      <c r="Q317" s="91"/>
      <c r="R317" s="91"/>
      <c r="S317" s="91"/>
      <c r="T317" s="92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T317" s="17" t="s">
        <v>134</v>
      </c>
      <c r="AU317" s="17" t="s">
        <v>90</v>
      </c>
    </row>
    <row r="318" spans="1:47" s="2" customFormat="1" ht="12">
      <c r="A318" s="38"/>
      <c r="B318" s="39"/>
      <c r="C318" s="40"/>
      <c r="D318" s="230" t="s">
        <v>135</v>
      </c>
      <c r="E318" s="40"/>
      <c r="F318" s="235" t="s">
        <v>400</v>
      </c>
      <c r="G318" s="40"/>
      <c r="H318" s="40"/>
      <c r="I318" s="232"/>
      <c r="J318" s="40"/>
      <c r="K318" s="40"/>
      <c r="L318" s="44"/>
      <c r="M318" s="277"/>
      <c r="N318" s="278"/>
      <c r="O318" s="279"/>
      <c r="P318" s="279"/>
      <c r="Q318" s="279"/>
      <c r="R318" s="279"/>
      <c r="S318" s="279"/>
      <c r="T318" s="280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T318" s="17" t="s">
        <v>135</v>
      </c>
      <c r="AU318" s="17" t="s">
        <v>90</v>
      </c>
    </row>
    <row r="319" spans="1:31" s="2" customFormat="1" ht="6.95" customHeight="1">
      <c r="A319" s="38"/>
      <c r="B319" s="66"/>
      <c r="C319" s="67"/>
      <c r="D319" s="67"/>
      <c r="E319" s="67"/>
      <c r="F319" s="67"/>
      <c r="G319" s="67"/>
      <c r="H319" s="67"/>
      <c r="I319" s="67"/>
      <c r="J319" s="67"/>
      <c r="K319" s="67"/>
      <c r="L319" s="44"/>
      <c r="M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</row>
  </sheetData>
  <sheetProtection password="CC35" sheet="1" objects="1" scenarios="1" formatColumns="0" formatRows="0" autoFilter="0"/>
  <autoFilter ref="C124:K318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93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90</v>
      </c>
    </row>
    <row r="4" spans="2:46" s="1" customFormat="1" ht="24.95" customHeight="1">
      <c r="B4" s="20"/>
      <c r="D4" s="138" t="s">
        <v>94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Revitalizace tůní ve Frýdeckém lese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95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401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4. 5. 2023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30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32</v>
      </c>
      <c r="E20" s="38"/>
      <c r="F20" s="38"/>
      <c r="G20" s="38"/>
      <c r="H20" s="38"/>
      <c r="I20" s="140" t="s">
        <v>25</v>
      </c>
      <c r="J20" s="143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34</v>
      </c>
      <c r="F21" s="38"/>
      <c r="G21" s="38"/>
      <c r="H21" s="38"/>
      <c r="I21" s="140" t="s">
        <v>28</v>
      </c>
      <c r="J21" s="143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38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28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40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41</v>
      </c>
      <c r="E30" s="38"/>
      <c r="F30" s="38"/>
      <c r="G30" s="38"/>
      <c r="H30" s="38"/>
      <c r="I30" s="38"/>
      <c r="J30" s="151">
        <f>ROUND(J121,0)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43</v>
      </c>
      <c r="G32" s="38"/>
      <c r="H32" s="38"/>
      <c r="I32" s="152" t="s">
        <v>42</v>
      </c>
      <c r="J32" s="152" t="s">
        <v>44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45</v>
      </c>
      <c r="E33" s="140" t="s">
        <v>46</v>
      </c>
      <c r="F33" s="154">
        <f>ROUND((SUM(BE121:BE165)),0)</f>
        <v>0</v>
      </c>
      <c r="G33" s="38"/>
      <c r="H33" s="38"/>
      <c r="I33" s="155">
        <v>0.21</v>
      </c>
      <c r="J33" s="154">
        <f>ROUND(((SUM(BE121:BE165))*I33),0)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47</v>
      </c>
      <c r="F34" s="154">
        <f>ROUND((SUM(BF121:BF165)),0)</f>
        <v>0</v>
      </c>
      <c r="G34" s="38"/>
      <c r="H34" s="38"/>
      <c r="I34" s="155">
        <v>0.15</v>
      </c>
      <c r="J34" s="154">
        <f>ROUND(((SUM(BF121:BF165))*I34),0)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48</v>
      </c>
      <c r="F35" s="154">
        <f>ROUND((SUM(BG121:BG165)),0)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49</v>
      </c>
      <c r="F36" s="154">
        <f>ROUND((SUM(BH121:BH165)),0)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50</v>
      </c>
      <c r="F37" s="154">
        <f>ROUND((SUM(BI121:BI165)),0)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51</v>
      </c>
      <c r="E39" s="158"/>
      <c r="F39" s="158"/>
      <c r="G39" s="159" t="s">
        <v>52</v>
      </c>
      <c r="H39" s="160" t="s">
        <v>53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54</v>
      </c>
      <c r="E50" s="164"/>
      <c r="F50" s="164"/>
      <c r="G50" s="163" t="s">
        <v>55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56</v>
      </c>
      <c r="E61" s="166"/>
      <c r="F61" s="167" t="s">
        <v>57</v>
      </c>
      <c r="G61" s="165" t="s">
        <v>56</v>
      </c>
      <c r="H61" s="166"/>
      <c r="I61" s="166"/>
      <c r="J61" s="168" t="s">
        <v>57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58</v>
      </c>
      <c r="E65" s="169"/>
      <c r="F65" s="169"/>
      <c r="G65" s="163" t="s">
        <v>59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56</v>
      </c>
      <c r="E76" s="166"/>
      <c r="F76" s="167" t="s">
        <v>57</v>
      </c>
      <c r="G76" s="165" t="s">
        <v>56</v>
      </c>
      <c r="H76" s="166"/>
      <c r="I76" s="166"/>
      <c r="J76" s="168" t="s">
        <v>57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Revitalizace tůní ve Frýdeckém lese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95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227292-2 - Vedlejší a ostatní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Frýdek-Místek</v>
      </c>
      <c r="G89" s="40"/>
      <c r="H89" s="40"/>
      <c r="I89" s="32" t="s">
        <v>22</v>
      </c>
      <c r="J89" s="79" t="str">
        <f>IF(J12="","",J12)</f>
        <v>4. 5. 2023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Frýdek-Místek</v>
      </c>
      <c r="G91" s="40"/>
      <c r="H91" s="40"/>
      <c r="I91" s="32" t="s">
        <v>32</v>
      </c>
      <c r="J91" s="36" t="str">
        <f>E21</f>
        <v>GEOtest, a.s.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38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98</v>
      </c>
      <c r="D94" s="176"/>
      <c r="E94" s="176"/>
      <c r="F94" s="176"/>
      <c r="G94" s="176"/>
      <c r="H94" s="176"/>
      <c r="I94" s="176"/>
      <c r="J94" s="177" t="s">
        <v>99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100</v>
      </c>
      <c r="D96" s="40"/>
      <c r="E96" s="40"/>
      <c r="F96" s="40"/>
      <c r="G96" s="40"/>
      <c r="H96" s="40"/>
      <c r="I96" s="40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101</v>
      </c>
    </row>
    <row r="97" spans="1:31" s="9" customFormat="1" ht="24.95" customHeight="1">
      <c r="A97" s="9"/>
      <c r="B97" s="179"/>
      <c r="C97" s="180"/>
      <c r="D97" s="181" t="s">
        <v>102</v>
      </c>
      <c r="E97" s="182"/>
      <c r="F97" s="182"/>
      <c r="G97" s="182"/>
      <c r="H97" s="182"/>
      <c r="I97" s="182"/>
      <c r="J97" s="183">
        <f>J122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103</v>
      </c>
      <c r="E98" s="188"/>
      <c r="F98" s="188"/>
      <c r="G98" s="188"/>
      <c r="H98" s="188"/>
      <c r="I98" s="188"/>
      <c r="J98" s="189">
        <f>J123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79"/>
      <c r="C99" s="180"/>
      <c r="D99" s="181" t="s">
        <v>402</v>
      </c>
      <c r="E99" s="182"/>
      <c r="F99" s="182"/>
      <c r="G99" s="182"/>
      <c r="H99" s="182"/>
      <c r="I99" s="182"/>
      <c r="J99" s="183">
        <f>J129</f>
        <v>0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9"/>
      <c r="C100" s="180"/>
      <c r="D100" s="181" t="s">
        <v>403</v>
      </c>
      <c r="E100" s="182"/>
      <c r="F100" s="182"/>
      <c r="G100" s="182"/>
      <c r="H100" s="182"/>
      <c r="I100" s="182"/>
      <c r="J100" s="183">
        <f>J139</f>
        <v>0</v>
      </c>
      <c r="K100" s="180"/>
      <c r="L100" s="18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85"/>
      <c r="C101" s="186"/>
      <c r="D101" s="187" t="s">
        <v>404</v>
      </c>
      <c r="E101" s="188"/>
      <c r="F101" s="188"/>
      <c r="G101" s="188"/>
      <c r="H101" s="188"/>
      <c r="I101" s="188"/>
      <c r="J101" s="189">
        <f>J163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111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74" t="str">
        <f>E7</f>
        <v>Revitalizace tůní ve Frýdeckém lese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95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E9</f>
        <v>227292-2 - Vedlejší a ostatní náklady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40"/>
      <c r="E115" s="40"/>
      <c r="F115" s="27" t="str">
        <f>F12</f>
        <v>Frýdek-Místek</v>
      </c>
      <c r="G115" s="40"/>
      <c r="H115" s="40"/>
      <c r="I115" s="32" t="s">
        <v>22</v>
      </c>
      <c r="J115" s="79" t="str">
        <f>IF(J12="","",J12)</f>
        <v>4. 5. 2023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24</v>
      </c>
      <c r="D117" s="40"/>
      <c r="E117" s="40"/>
      <c r="F117" s="27" t="str">
        <f>E15</f>
        <v>Město Frýdek-Místek</v>
      </c>
      <c r="G117" s="40"/>
      <c r="H117" s="40"/>
      <c r="I117" s="32" t="s">
        <v>32</v>
      </c>
      <c r="J117" s="36" t="str">
        <f>E21</f>
        <v>GEOtest, a.s.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30</v>
      </c>
      <c r="D118" s="40"/>
      <c r="E118" s="40"/>
      <c r="F118" s="27" t="str">
        <f>IF(E18="","",E18)</f>
        <v>Vyplň údaj</v>
      </c>
      <c r="G118" s="40"/>
      <c r="H118" s="40"/>
      <c r="I118" s="32" t="s">
        <v>38</v>
      </c>
      <c r="J118" s="36" t="str">
        <f>E24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91"/>
      <c r="B120" s="192"/>
      <c r="C120" s="193" t="s">
        <v>112</v>
      </c>
      <c r="D120" s="194" t="s">
        <v>66</v>
      </c>
      <c r="E120" s="194" t="s">
        <v>62</v>
      </c>
      <c r="F120" s="194" t="s">
        <v>63</v>
      </c>
      <c r="G120" s="194" t="s">
        <v>113</v>
      </c>
      <c r="H120" s="194" t="s">
        <v>114</v>
      </c>
      <c r="I120" s="194" t="s">
        <v>115</v>
      </c>
      <c r="J120" s="194" t="s">
        <v>99</v>
      </c>
      <c r="K120" s="195" t="s">
        <v>116</v>
      </c>
      <c r="L120" s="196"/>
      <c r="M120" s="100" t="s">
        <v>1</v>
      </c>
      <c r="N120" s="101" t="s">
        <v>45</v>
      </c>
      <c r="O120" s="101" t="s">
        <v>117</v>
      </c>
      <c r="P120" s="101" t="s">
        <v>118</v>
      </c>
      <c r="Q120" s="101" t="s">
        <v>119</v>
      </c>
      <c r="R120" s="101" t="s">
        <v>120</v>
      </c>
      <c r="S120" s="101" t="s">
        <v>121</v>
      </c>
      <c r="T120" s="102" t="s">
        <v>122</v>
      </c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</row>
    <row r="121" spans="1:63" s="2" customFormat="1" ht="22.8" customHeight="1">
      <c r="A121" s="38"/>
      <c r="B121" s="39"/>
      <c r="C121" s="107" t="s">
        <v>123</v>
      </c>
      <c r="D121" s="40"/>
      <c r="E121" s="40"/>
      <c r="F121" s="40"/>
      <c r="G121" s="40"/>
      <c r="H121" s="40"/>
      <c r="I121" s="40"/>
      <c r="J121" s="197">
        <f>BK121</f>
        <v>0</v>
      </c>
      <c r="K121" s="40"/>
      <c r="L121" s="44"/>
      <c r="M121" s="103"/>
      <c r="N121" s="198"/>
      <c r="O121" s="104"/>
      <c r="P121" s="199">
        <f>P122+P129+P139</f>
        <v>0</v>
      </c>
      <c r="Q121" s="104"/>
      <c r="R121" s="199">
        <f>R122+R129+R139</f>
        <v>0.69</v>
      </c>
      <c r="S121" s="104"/>
      <c r="T121" s="200">
        <f>T122+T129+T139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80</v>
      </c>
      <c r="AU121" s="17" t="s">
        <v>101</v>
      </c>
      <c r="BK121" s="201">
        <f>BK122+BK129+BK139</f>
        <v>0</v>
      </c>
    </row>
    <row r="122" spans="1:63" s="12" customFormat="1" ht="25.9" customHeight="1">
      <c r="A122" s="12"/>
      <c r="B122" s="202"/>
      <c r="C122" s="203"/>
      <c r="D122" s="204" t="s">
        <v>80</v>
      </c>
      <c r="E122" s="205" t="s">
        <v>124</v>
      </c>
      <c r="F122" s="205" t="s">
        <v>125</v>
      </c>
      <c r="G122" s="203"/>
      <c r="H122" s="203"/>
      <c r="I122" s="206"/>
      <c r="J122" s="207">
        <f>BK122</f>
        <v>0</v>
      </c>
      <c r="K122" s="203"/>
      <c r="L122" s="208"/>
      <c r="M122" s="209"/>
      <c r="N122" s="210"/>
      <c r="O122" s="210"/>
      <c r="P122" s="211">
        <f>P123</f>
        <v>0</v>
      </c>
      <c r="Q122" s="210"/>
      <c r="R122" s="211">
        <f>R123</f>
        <v>0.69</v>
      </c>
      <c r="S122" s="210"/>
      <c r="T122" s="212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37</v>
      </c>
      <c r="AT122" s="214" t="s">
        <v>80</v>
      </c>
      <c r="AU122" s="214" t="s">
        <v>81</v>
      </c>
      <c r="AY122" s="213" t="s">
        <v>126</v>
      </c>
      <c r="BK122" s="215">
        <f>BK123</f>
        <v>0</v>
      </c>
    </row>
    <row r="123" spans="1:63" s="12" customFormat="1" ht="22.8" customHeight="1">
      <c r="A123" s="12"/>
      <c r="B123" s="202"/>
      <c r="C123" s="203"/>
      <c r="D123" s="204" t="s">
        <v>80</v>
      </c>
      <c r="E123" s="216" t="s">
        <v>37</v>
      </c>
      <c r="F123" s="216" t="s">
        <v>127</v>
      </c>
      <c r="G123" s="203"/>
      <c r="H123" s="203"/>
      <c r="I123" s="206"/>
      <c r="J123" s="217">
        <f>BK123</f>
        <v>0</v>
      </c>
      <c r="K123" s="203"/>
      <c r="L123" s="208"/>
      <c r="M123" s="209"/>
      <c r="N123" s="210"/>
      <c r="O123" s="210"/>
      <c r="P123" s="211">
        <f>SUM(P124:P128)</f>
        <v>0</v>
      </c>
      <c r="Q123" s="210"/>
      <c r="R123" s="211">
        <f>SUM(R124:R128)</f>
        <v>0.69</v>
      </c>
      <c r="S123" s="210"/>
      <c r="T123" s="212">
        <f>SUM(T124:T128)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37</v>
      </c>
      <c r="AT123" s="214" t="s">
        <v>80</v>
      </c>
      <c r="AU123" s="214" t="s">
        <v>37</v>
      </c>
      <c r="AY123" s="213" t="s">
        <v>126</v>
      </c>
      <c r="BK123" s="215">
        <f>SUM(BK124:BK128)</f>
        <v>0</v>
      </c>
    </row>
    <row r="124" spans="1:65" s="2" customFormat="1" ht="24.15" customHeight="1">
      <c r="A124" s="38"/>
      <c r="B124" s="39"/>
      <c r="C124" s="218" t="s">
        <v>37</v>
      </c>
      <c r="D124" s="218" t="s">
        <v>128</v>
      </c>
      <c r="E124" s="219" t="s">
        <v>405</v>
      </c>
      <c r="F124" s="220" t="s">
        <v>406</v>
      </c>
      <c r="G124" s="221" t="s">
        <v>206</v>
      </c>
      <c r="H124" s="222">
        <v>30</v>
      </c>
      <c r="I124" s="223"/>
      <c r="J124" s="222">
        <f>ROUND(I124*H124,1)</f>
        <v>0</v>
      </c>
      <c r="K124" s="220" t="s">
        <v>142</v>
      </c>
      <c r="L124" s="44"/>
      <c r="M124" s="224" t="s">
        <v>1</v>
      </c>
      <c r="N124" s="225" t="s">
        <v>46</v>
      </c>
      <c r="O124" s="91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8" t="s">
        <v>132</v>
      </c>
      <c r="AT124" s="228" t="s">
        <v>128</v>
      </c>
      <c r="AU124" s="228" t="s">
        <v>90</v>
      </c>
      <c r="AY124" s="17" t="s">
        <v>126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7" t="s">
        <v>37</v>
      </c>
      <c r="BK124" s="229">
        <f>ROUND(I124*H124,1)</f>
        <v>0</v>
      </c>
      <c r="BL124" s="17" t="s">
        <v>132</v>
      </c>
      <c r="BM124" s="228" t="s">
        <v>407</v>
      </c>
    </row>
    <row r="125" spans="1:47" s="2" customFormat="1" ht="12">
      <c r="A125" s="38"/>
      <c r="B125" s="39"/>
      <c r="C125" s="40"/>
      <c r="D125" s="230" t="s">
        <v>134</v>
      </c>
      <c r="E125" s="40"/>
      <c r="F125" s="231" t="s">
        <v>406</v>
      </c>
      <c r="G125" s="40"/>
      <c r="H125" s="40"/>
      <c r="I125" s="232"/>
      <c r="J125" s="40"/>
      <c r="K125" s="40"/>
      <c r="L125" s="44"/>
      <c r="M125" s="233"/>
      <c r="N125" s="234"/>
      <c r="O125" s="91"/>
      <c r="P125" s="91"/>
      <c r="Q125" s="91"/>
      <c r="R125" s="91"/>
      <c r="S125" s="91"/>
      <c r="T125" s="92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134</v>
      </c>
      <c r="AU125" s="17" t="s">
        <v>90</v>
      </c>
    </row>
    <row r="126" spans="1:51" s="13" customFormat="1" ht="12">
      <c r="A126" s="13"/>
      <c r="B126" s="236"/>
      <c r="C126" s="237"/>
      <c r="D126" s="230" t="s">
        <v>137</v>
      </c>
      <c r="E126" s="238" t="s">
        <v>1</v>
      </c>
      <c r="F126" s="239" t="s">
        <v>408</v>
      </c>
      <c r="G126" s="237"/>
      <c r="H126" s="240">
        <v>30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6" t="s">
        <v>137</v>
      </c>
      <c r="AU126" s="246" t="s">
        <v>90</v>
      </c>
      <c r="AV126" s="13" t="s">
        <v>90</v>
      </c>
      <c r="AW126" s="13" t="s">
        <v>36</v>
      </c>
      <c r="AX126" s="13" t="s">
        <v>37</v>
      </c>
      <c r="AY126" s="246" t="s">
        <v>126</v>
      </c>
    </row>
    <row r="127" spans="1:65" s="2" customFormat="1" ht="24.15" customHeight="1">
      <c r="A127" s="38"/>
      <c r="B127" s="39"/>
      <c r="C127" s="268" t="s">
        <v>90</v>
      </c>
      <c r="D127" s="268" t="s">
        <v>203</v>
      </c>
      <c r="E127" s="269" t="s">
        <v>409</v>
      </c>
      <c r="F127" s="270" t="s">
        <v>410</v>
      </c>
      <c r="G127" s="271" t="s">
        <v>206</v>
      </c>
      <c r="H127" s="272">
        <v>30</v>
      </c>
      <c r="I127" s="273"/>
      <c r="J127" s="272">
        <f>ROUND(I127*H127,1)</f>
        <v>0</v>
      </c>
      <c r="K127" s="270" t="s">
        <v>142</v>
      </c>
      <c r="L127" s="274"/>
      <c r="M127" s="275" t="s">
        <v>1</v>
      </c>
      <c r="N127" s="276" t="s">
        <v>46</v>
      </c>
      <c r="O127" s="91"/>
      <c r="P127" s="226">
        <f>O127*H127</f>
        <v>0</v>
      </c>
      <c r="Q127" s="226">
        <v>0.023</v>
      </c>
      <c r="R127" s="226">
        <f>Q127*H127</f>
        <v>0.69</v>
      </c>
      <c r="S127" s="226">
        <v>0</v>
      </c>
      <c r="T127" s="227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8" t="s">
        <v>190</v>
      </c>
      <c r="AT127" s="228" t="s">
        <v>203</v>
      </c>
      <c r="AU127" s="228" t="s">
        <v>90</v>
      </c>
      <c r="AY127" s="17" t="s">
        <v>126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7" t="s">
        <v>37</v>
      </c>
      <c r="BK127" s="229">
        <f>ROUND(I127*H127,1)</f>
        <v>0</v>
      </c>
      <c r="BL127" s="17" t="s">
        <v>132</v>
      </c>
      <c r="BM127" s="228" t="s">
        <v>411</v>
      </c>
    </row>
    <row r="128" spans="1:47" s="2" customFormat="1" ht="12">
      <c r="A128" s="38"/>
      <c r="B128" s="39"/>
      <c r="C128" s="40"/>
      <c r="D128" s="230" t="s">
        <v>134</v>
      </c>
      <c r="E128" s="40"/>
      <c r="F128" s="231" t="s">
        <v>410</v>
      </c>
      <c r="G128" s="40"/>
      <c r="H128" s="40"/>
      <c r="I128" s="232"/>
      <c r="J128" s="40"/>
      <c r="K128" s="40"/>
      <c r="L128" s="44"/>
      <c r="M128" s="233"/>
      <c r="N128" s="234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134</v>
      </c>
      <c r="AU128" s="17" t="s">
        <v>90</v>
      </c>
    </row>
    <row r="129" spans="1:63" s="12" customFormat="1" ht="25.9" customHeight="1">
      <c r="A129" s="12"/>
      <c r="B129" s="202"/>
      <c r="C129" s="203"/>
      <c r="D129" s="204" t="s">
        <v>80</v>
      </c>
      <c r="E129" s="205" t="s">
        <v>412</v>
      </c>
      <c r="F129" s="205" t="s">
        <v>413</v>
      </c>
      <c r="G129" s="203"/>
      <c r="H129" s="203"/>
      <c r="I129" s="206"/>
      <c r="J129" s="207">
        <f>BK129</f>
        <v>0</v>
      </c>
      <c r="K129" s="203"/>
      <c r="L129" s="208"/>
      <c r="M129" s="209"/>
      <c r="N129" s="210"/>
      <c r="O129" s="210"/>
      <c r="P129" s="211">
        <f>SUM(P130:P138)</f>
        <v>0</v>
      </c>
      <c r="Q129" s="210"/>
      <c r="R129" s="211">
        <f>SUM(R130:R138)</f>
        <v>0</v>
      </c>
      <c r="S129" s="210"/>
      <c r="T129" s="212">
        <f>SUM(T130:T138)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3" t="s">
        <v>132</v>
      </c>
      <c r="AT129" s="214" t="s">
        <v>80</v>
      </c>
      <c r="AU129" s="214" t="s">
        <v>81</v>
      </c>
      <c r="AY129" s="213" t="s">
        <v>126</v>
      </c>
      <c r="BK129" s="215">
        <f>SUM(BK130:BK138)</f>
        <v>0</v>
      </c>
    </row>
    <row r="130" spans="1:65" s="2" customFormat="1" ht="16.5" customHeight="1">
      <c r="A130" s="38"/>
      <c r="B130" s="39"/>
      <c r="C130" s="218" t="s">
        <v>146</v>
      </c>
      <c r="D130" s="218" t="s">
        <v>128</v>
      </c>
      <c r="E130" s="219" t="s">
        <v>414</v>
      </c>
      <c r="F130" s="220" t="s">
        <v>415</v>
      </c>
      <c r="G130" s="221" t="s">
        <v>416</v>
      </c>
      <c r="H130" s="222">
        <v>1</v>
      </c>
      <c r="I130" s="223"/>
      <c r="J130" s="222">
        <f>ROUND(I130*H130,1)</f>
        <v>0</v>
      </c>
      <c r="K130" s="220" t="s">
        <v>1</v>
      </c>
      <c r="L130" s="44"/>
      <c r="M130" s="224" t="s">
        <v>1</v>
      </c>
      <c r="N130" s="225" t="s">
        <v>46</v>
      </c>
      <c r="O130" s="91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8" t="s">
        <v>417</v>
      </c>
      <c r="AT130" s="228" t="s">
        <v>128</v>
      </c>
      <c r="AU130" s="228" t="s">
        <v>37</v>
      </c>
      <c r="AY130" s="17" t="s">
        <v>126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7" t="s">
        <v>37</v>
      </c>
      <c r="BK130" s="229">
        <f>ROUND(I130*H130,1)</f>
        <v>0</v>
      </c>
      <c r="BL130" s="17" t="s">
        <v>417</v>
      </c>
      <c r="BM130" s="228" t="s">
        <v>418</v>
      </c>
    </row>
    <row r="131" spans="1:47" s="2" customFormat="1" ht="12">
      <c r="A131" s="38"/>
      <c r="B131" s="39"/>
      <c r="C131" s="40"/>
      <c r="D131" s="230" t="s">
        <v>134</v>
      </c>
      <c r="E131" s="40"/>
      <c r="F131" s="231" t="s">
        <v>415</v>
      </c>
      <c r="G131" s="40"/>
      <c r="H131" s="40"/>
      <c r="I131" s="232"/>
      <c r="J131" s="40"/>
      <c r="K131" s="40"/>
      <c r="L131" s="44"/>
      <c r="M131" s="233"/>
      <c r="N131" s="234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134</v>
      </c>
      <c r="AU131" s="17" t="s">
        <v>37</v>
      </c>
    </row>
    <row r="132" spans="1:47" s="2" customFormat="1" ht="12">
      <c r="A132" s="38"/>
      <c r="B132" s="39"/>
      <c r="C132" s="40"/>
      <c r="D132" s="230" t="s">
        <v>135</v>
      </c>
      <c r="E132" s="40"/>
      <c r="F132" s="235" t="s">
        <v>419</v>
      </c>
      <c r="G132" s="40"/>
      <c r="H132" s="40"/>
      <c r="I132" s="232"/>
      <c r="J132" s="40"/>
      <c r="K132" s="40"/>
      <c r="L132" s="44"/>
      <c r="M132" s="233"/>
      <c r="N132" s="234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135</v>
      </c>
      <c r="AU132" s="17" t="s">
        <v>37</v>
      </c>
    </row>
    <row r="133" spans="1:65" s="2" customFormat="1" ht="55.5" customHeight="1">
      <c r="A133" s="38"/>
      <c r="B133" s="39"/>
      <c r="C133" s="218" t="s">
        <v>132</v>
      </c>
      <c r="D133" s="218" t="s">
        <v>128</v>
      </c>
      <c r="E133" s="219" t="s">
        <v>420</v>
      </c>
      <c r="F133" s="220" t="s">
        <v>421</v>
      </c>
      <c r="G133" s="221" t="s">
        <v>416</v>
      </c>
      <c r="H133" s="222">
        <v>1</v>
      </c>
      <c r="I133" s="223"/>
      <c r="J133" s="222">
        <f>ROUND(I133*H133,1)</f>
        <v>0</v>
      </c>
      <c r="K133" s="220" t="s">
        <v>1</v>
      </c>
      <c r="L133" s="44"/>
      <c r="M133" s="224" t="s">
        <v>1</v>
      </c>
      <c r="N133" s="225" t="s">
        <v>46</v>
      </c>
      <c r="O133" s="91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8" t="s">
        <v>417</v>
      </c>
      <c r="AT133" s="228" t="s">
        <v>128</v>
      </c>
      <c r="AU133" s="228" t="s">
        <v>37</v>
      </c>
      <c r="AY133" s="17" t="s">
        <v>126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7" t="s">
        <v>37</v>
      </c>
      <c r="BK133" s="229">
        <f>ROUND(I133*H133,1)</f>
        <v>0</v>
      </c>
      <c r="BL133" s="17" t="s">
        <v>417</v>
      </c>
      <c r="BM133" s="228" t="s">
        <v>422</v>
      </c>
    </row>
    <row r="134" spans="1:47" s="2" customFormat="1" ht="12">
      <c r="A134" s="38"/>
      <c r="B134" s="39"/>
      <c r="C134" s="40"/>
      <c r="D134" s="230" t="s">
        <v>134</v>
      </c>
      <c r="E134" s="40"/>
      <c r="F134" s="231" t="s">
        <v>423</v>
      </c>
      <c r="G134" s="40"/>
      <c r="H134" s="40"/>
      <c r="I134" s="232"/>
      <c r="J134" s="40"/>
      <c r="K134" s="40"/>
      <c r="L134" s="44"/>
      <c r="M134" s="233"/>
      <c r="N134" s="234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134</v>
      </c>
      <c r="AU134" s="17" t="s">
        <v>37</v>
      </c>
    </row>
    <row r="135" spans="1:65" s="2" customFormat="1" ht="33" customHeight="1">
      <c r="A135" s="38"/>
      <c r="B135" s="39"/>
      <c r="C135" s="218" t="s">
        <v>162</v>
      </c>
      <c r="D135" s="218" t="s">
        <v>128</v>
      </c>
      <c r="E135" s="219" t="s">
        <v>424</v>
      </c>
      <c r="F135" s="220" t="s">
        <v>425</v>
      </c>
      <c r="G135" s="221" t="s">
        <v>416</v>
      </c>
      <c r="H135" s="222">
        <v>1</v>
      </c>
      <c r="I135" s="223"/>
      <c r="J135" s="222">
        <f>ROUND(I135*H135,1)</f>
        <v>0</v>
      </c>
      <c r="K135" s="220" t="s">
        <v>1</v>
      </c>
      <c r="L135" s="44"/>
      <c r="M135" s="224" t="s">
        <v>1</v>
      </c>
      <c r="N135" s="225" t="s">
        <v>46</v>
      </c>
      <c r="O135" s="91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8" t="s">
        <v>417</v>
      </c>
      <c r="AT135" s="228" t="s">
        <v>128</v>
      </c>
      <c r="AU135" s="228" t="s">
        <v>37</v>
      </c>
      <c r="AY135" s="17" t="s">
        <v>126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7" t="s">
        <v>37</v>
      </c>
      <c r="BK135" s="229">
        <f>ROUND(I135*H135,1)</f>
        <v>0</v>
      </c>
      <c r="BL135" s="17" t="s">
        <v>417</v>
      </c>
      <c r="BM135" s="228" t="s">
        <v>426</v>
      </c>
    </row>
    <row r="136" spans="1:47" s="2" customFormat="1" ht="12">
      <c r="A136" s="38"/>
      <c r="B136" s="39"/>
      <c r="C136" s="40"/>
      <c r="D136" s="230" t="s">
        <v>134</v>
      </c>
      <c r="E136" s="40"/>
      <c r="F136" s="231" t="s">
        <v>425</v>
      </c>
      <c r="G136" s="40"/>
      <c r="H136" s="40"/>
      <c r="I136" s="232"/>
      <c r="J136" s="40"/>
      <c r="K136" s="40"/>
      <c r="L136" s="44"/>
      <c r="M136" s="233"/>
      <c r="N136" s="234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134</v>
      </c>
      <c r="AU136" s="17" t="s">
        <v>37</v>
      </c>
    </row>
    <row r="137" spans="1:65" s="2" customFormat="1" ht="49.05" customHeight="1">
      <c r="A137" s="38"/>
      <c r="B137" s="39"/>
      <c r="C137" s="218" t="s">
        <v>177</v>
      </c>
      <c r="D137" s="218" t="s">
        <v>128</v>
      </c>
      <c r="E137" s="219" t="s">
        <v>427</v>
      </c>
      <c r="F137" s="220" t="s">
        <v>428</v>
      </c>
      <c r="G137" s="221" t="s">
        <v>416</v>
      </c>
      <c r="H137" s="222">
        <v>1</v>
      </c>
      <c r="I137" s="223"/>
      <c r="J137" s="222">
        <f>ROUND(I137*H137,1)</f>
        <v>0</v>
      </c>
      <c r="K137" s="220" t="s">
        <v>1</v>
      </c>
      <c r="L137" s="44"/>
      <c r="M137" s="224" t="s">
        <v>1</v>
      </c>
      <c r="N137" s="225" t="s">
        <v>46</v>
      </c>
      <c r="O137" s="91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8" t="s">
        <v>417</v>
      </c>
      <c r="AT137" s="228" t="s">
        <v>128</v>
      </c>
      <c r="AU137" s="228" t="s">
        <v>37</v>
      </c>
      <c r="AY137" s="17" t="s">
        <v>126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7" t="s">
        <v>37</v>
      </c>
      <c r="BK137" s="229">
        <f>ROUND(I137*H137,1)</f>
        <v>0</v>
      </c>
      <c r="BL137" s="17" t="s">
        <v>417</v>
      </c>
      <c r="BM137" s="228" t="s">
        <v>429</v>
      </c>
    </row>
    <row r="138" spans="1:47" s="2" customFormat="1" ht="12">
      <c r="A138" s="38"/>
      <c r="B138" s="39"/>
      <c r="C138" s="40"/>
      <c r="D138" s="230" t="s">
        <v>134</v>
      </c>
      <c r="E138" s="40"/>
      <c r="F138" s="231" t="s">
        <v>430</v>
      </c>
      <c r="G138" s="40"/>
      <c r="H138" s="40"/>
      <c r="I138" s="232"/>
      <c r="J138" s="40"/>
      <c r="K138" s="40"/>
      <c r="L138" s="44"/>
      <c r="M138" s="233"/>
      <c r="N138" s="234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134</v>
      </c>
      <c r="AU138" s="17" t="s">
        <v>37</v>
      </c>
    </row>
    <row r="139" spans="1:63" s="12" customFormat="1" ht="25.9" customHeight="1">
      <c r="A139" s="12"/>
      <c r="B139" s="202"/>
      <c r="C139" s="203"/>
      <c r="D139" s="204" t="s">
        <v>80</v>
      </c>
      <c r="E139" s="205" t="s">
        <v>431</v>
      </c>
      <c r="F139" s="205" t="s">
        <v>432</v>
      </c>
      <c r="G139" s="203"/>
      <c r="H139" s="203"/>
      <c r="I139" s="206"/>
      <c r="J139" s="207">
        <f>BK139</f>
        <v>0</v>
      </c>
      <c r="K139" s="203"/>
      <c r="L139" s="208"/>
      <c r="M139" s="209"/>
      <c r="N139" s="210"/>
      <c r="O139" s="210"/>
      <c r="P139" s="211">
        <f>P140+SUM(P141:P163)</f>
        <v>0</v>
      </c>
      <c r="Q139" s="210"/>
      <c r="R139" s="211">
        <f>R140+SUM(R141:R163)</f>
        <v>0</v>
      </c>
      <c r="S139" s="210"/>
      <c r="T139" s="212">
        <f>T140+SUM(T141:T163)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3" t="s">
        <v>162</v>
      </c>
      <c r="AT139" s="214" t="s">
        <v>80</v>
      </c>
      <c r="AU139" s="214" t="s">
        <v>81</v>
      </c>
      <c r="AY139" s="213" t="s">
        <v>126</v>
      </c>
      <c r="BK139" s="215">
        <f>BK140+SUM(BK141:BK163)</f>
        <v>0</v>
      </c>
    </row>
    <row r="140" spans="1:65" s="2" customFormat="1" ht="49.05" customHeight="1">
      <c r="A140" s="38"/>
      <c r="B140" s="39"/>
      <c r="C140" s="218" t="s">
        <v>183</v>
      </c>
      <c r="D140" s="218" t="s">
        <v>128</v>
      </c>
      <c r="E140" s="219" t="s">
        <v>433</v>
      </c>
      <c r="F140" s="220" t="s">
        <v>434</v>
      </c>
      <c r="G140" s="221" t="s">
        <v>416</v>
      </c>
      <c r="H140" s="222">
        <v>1</v>
      </c>
      <c r="I140" s="223"/>
      <c r="J140" s="222">
        <f>ROUND(I140*H140,1)</f>
        <v>0</v>
      </c>
      <c r="K140" s="220" t="s">
        <v>1</v>
      </c>
      <c r="L140" s="44"/>
      <c r="M140" s="224" t="s">
        <v>1</v>
      </c>
      <c r="N140" s="225" t="s">
        <v>46</v>
      </c>
      <c r="O140" s="91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8" t="s">
        <v>132</v>
      </c>
      <c r="AT140" s="228" t="s">
        <v>128</v>
      </c>
      <c r="AU140" s="228" t="s">
        <v>37</v>
      </c>
      <c r="AY140" s="17" t="s">
        <v>126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7" t="s">
        <v>37</v>
      </c>
      <c r="BK140" s="229">
        <f>ROUND(I140*H140,1)</f>
        <v>0</v>
      </c>
      <c r="BL140" s="17" t="s">
        <v>132</v>
      </c>
      <c r="BM140" s="228" t="s">
        <v>435</v>
      </c>
    </row>
    <row r="141" spans="1:47" s="2" customFormat="1" ht="12">
      <c r="A141" s="38"/>
      <c r="B141" s="39"/>
      <c r="C141" s="40"/>
      <c r="D141" s="230" t="s">
        <v>134</v>
      </c>
      <c r="E141" s="40"/>
      <c r="F141" s="231" t="s">
        <v>434</v>
      </c>
      <c r="G141" s="40"/>
      <c r="H141" s="40"/>
      <c r="I141" s="232"/>
      <c r="J141" s="40"/>
      <c r="K141" s="40"/>
      <c r="L141" s="44"/>
      <c r="M141" s="233"/>
      <c r="N141" s="234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134</v>
      </c>
      <c r="AU141" s="17" t="s">
        <v>37</v>
      </c>
    </row>
    <row r="142" spans="1:47" s="2" customFormat="1" ht="12">
      <c r="A142" s="38"/>
      <c r="B142" s="39"/>
      <c r="C142" s="40"/>
      <c r="D142" s="230" t="s">
        <v>135</v>
      </c>
      <c r="E142" s="40"/>
      <c r="F142" s="235" t="s">
        <v>436</v>
      </c>
      <c r="G142" s="40"/>
      <c r="H142" s="40"/>
      <c r="I142" s="232"/>
      <c r="J142" s="40"/>
      <c r="K142" s="40"/>
      <c r="L142" s="44"/>
      <c r="M142" s="233"/>
      <c r="N142" s="234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135</v>
      </c>
      <c r="AU142" s="17" t="s">
        <v>37</v>
      </c>
    </row>
    <row r="143" spans="1:65" s="2" customFormat="1" ht="37.8" customHeight="1">
      <c r="A143" s="38"/>
      <c r="B143" s="39"/>
      <c r="C143" s="218" t="s">
        <v>190</v>
      </c>
      <c r="D143" s="218" t="s">
        <v>128</v>
      </c>
      <c r="E143" s="219" t="s">
        <v>437</v>
      </c>
      <c r="F143" s="220" t="s">
        <v>438</v>
      </c>
      <c r="G143" s="221" t="s">
        <v>416</v>
      </c>
      <c r="H143" s="222">
        <v>1</v>
      </c>
      <c r="I143" s="223"/>
      <c r="J143" s="222">
        <f>ROUND(I143*H143,1)</f>
        <v>0</v>
      </c>
      <c r="K143" s="220" t="s">
        <v>1</v>
      </c>
      <c r="L143" s="44"/>
      <c r="M143" s="224" t="s">
        <v>1</v>
      </c>
      <c r="N143" s="225" t="s">
        <v>46</v>
      </c>
      <c r="O143" s="91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8" t="s">
        <v>132</v>
      </c>
      <c r="AT143" s="228" t="s">
        <v>128</v>
      </c>
      <c r="AU143" s="228" t="s">
        <v>37</v>
      </c>
      <c r="AY143" s="17" t="s">
        <v>126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7" t="s">
        <v>37</v>
      </c>
      <c r="BK143" s="229">
        <f>ROUND(I143*H143,1)</f>
        <v>0</v>
      </c>
      <c r="BL143" s="17" t="s">
        <v>132</v>
      </c>
      <c r="BM143" s="228" t="s">
        <v>439</v>
      </c>
    </row>
    <row r="144" spans="1:47" s="2" customFormat="1" ht="12">
      <c r="A144" s="38"/>
      <c r="B144" s="39"/>
      <c r="C144" s="40"/>
      <c r="D144" s="230" t="s">
        <v>134</v>
      </c>
      <c r="E144" s="40"/>
      <c r="F144" s="231" t="s">
        <v>438</v>
      </c>
      <c r="G144" s="40"/>
      <c r="H144" s="40"/>
      <c r="I144" s="232"/>
      <c r="J144" s="40"/>
      <c r="K144" s="40"/>
      <c r="L144" s="44"/>
      <c r="M144" s="233"/>
      <c r="N144" s="234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134</v>
      </c>
      <c r="AU144" s="17" t="s">
        <v>37</v>
      </c>
    </row>
    <row r="145" spans="1:65" s="2" customFormat="1" ht="44.25" customHeight="1">
      <c r="A145" s="38"/>
      <c r="B145" s="39"/>
      <c r="C145" s="218" t="s">
        <v>197</v>
      </c>
      <c r="D145" s="218" t="s">
        <v>128</v>
      </c>
      <c r="E145" s="219" t="s">
        <v>440</v>
      </c>
      <c r="F145" s="220" t="s">
        <v>441</v>
      </c>
      <c r="G145" s="221" t="s">
        <v>416</v>
      </c>
      <c r="H145" s="222">
        <v>1</v>
      </c>
      <c r="I145" s="223"/>
      <c r="J145" s="222">
        <f>ROUND(I145*H145,1)</f>
        <v>0</v>
      </c>
      <c r="K145" s="220" t="s">
        <v>1</v>
      </c>
      <c r="L145" s="44"/>
      <c r="M145" s="224" t="s">
        <v>1</v>
      </c>
      <c r="N145" s="225" t="s">
        <v>46</v>
      </c>
      <c r="O145" s="91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8" t="s">
        <v>132</v>
      </c>
      <c r="AT145" s="228" t="s">
        <v>128</v>
      </c>
      <c r="AU145" s="228" t="s">
        <v>37</v>
      </c>
      <c r="AY145" s="17" t="s">
        <v>126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7" t="s">
        <v>37</v>
      </c>
      <c r="BK145" s="229">
        <f>ROUND(I145*H145,1)</f>
        <v>0</v>
      </c>
      <c r="BL145" s="17" t="s">
        <v>132</v>
      </c>
      <c r="BM145" s="228" t="s">
        <v>442</v>
      </c>
    </row>
    <row r="146" spans="1:47" s="2" customFormat="1" ht="12">
      <c r="A146" s="38"/>
      <c r="B146" s="39"/>
      <c r="C146" s="40"/>
      <c r="D146" s="230" t="s">
        <v>134</v>
      </c>
      <c r="E146" s="40"/>
      <c r="F146" s="231" t="s">
        <v>441</v>
      </c>
      <c r="G146" s="40"/>
      <c r="H146" s="40"/>
      <c r="I146" s="232"/>
      <c r="J146" s="40"/>
      <c r="K146" s="40"/>
      <c r="L146" s="44"/>
      <c r="M146" s="233"/>
      <c r="N146" s="234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134</v>
      </c>
      <c r="AU146" s="17" t="s">
        <v>37</v>
      </c>
    </row>
    <row r="147" spans="1:65" s="2" customFormat="1" ht="55.5" customHeight="1">
      <c r="A147" s="38"/>
      <c r="B147" s="39"/>
      <c r="C147" s="218" t="s">
        <v>202</v>
      </c>
      <c r="D147" s="218" t="s">
        <v>128</v>
      </c>
      <c r="E147" s="219" t="s">
        <v>443</v>
      </c>
      <c r="F147" s="220" t="s">
        <v>444</v>
      </c>
      <c r="G147" s="221" t="s">
        <v>416</v>
      </c>
      <c r="H147" s="222">
        <v>1</v>
      </c>
      <c r="I147" s="223"/>
      <c r="J147" s="222">
        <f>ROUND(I147*H147,1)</f>
        <v>0</v>
      </c>
      <c r="K147" s="220" t="s">
        <v>1</v>
      </c>
      <c r="L147" s="44"/>
      <c r="M147" s="224" t="s">
        <v>1</v>
      </c>
      <c r="N147" s="225" t="s">
        <v>46</v>
      </c>
      <c r="O147" s="91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8" t="s">
        <v>132</v>
      </c>
      <c r="AT147" s="228" t="s">
        <v>128</v>
      </c>
      <c r="AU147" s="228" t="s">
        <v>37</v>
      </c>
      <c r="AY147" s="17" t="s">
        <v>126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7" t="s">
        <v>37</v>
      </c>
      <c r="BK147" s="229">
        <f>ROUND(I147*H147,1)</f>
        <v>0</v>
      </c>
      <c r="BL147" s="17" t="s">
        <v>132</v>
      </c>
      <c r="BM147" s="228" t="s">
        <v>445</v>
      </c>
    </row>
    <row r="148" spans="1:47" s="2" customFormat="1" ht="12">
      <c r="A148" s="38"/>
      <c r="B148" s="39"/>
      <c r="C148" s="40"/>
      <c r="D148" s="230" t="s">
        <v>134</v>
      </c>
      <c r="E148" s="40"/>
      <c r="F148" s="231" t="s">
        <v>444</v>
      </c>
      <c r="G148" s="40"/>
      <c r="H148" s="40"/>
      <c r="I148" s="232"/>
      <c r="J148" s="40"/>
      <c r="K148" s="40"/>
      <c r="L148" s="44"/>
      <c r="M148" s="233"/>
      <c r="N148" s="234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134</v>
      </c>
      <c r="AU148" s="17" t="s">
        <v>37</v>
      </c>
    </row>
    <row r="149" spans="1:47" s="2" customFormat="1" ht="12">
      <c r="A149" s="38"/>
      <c r="B149" s="39"/>
      <c r="C149" s="40"/>
      <c r="D149" s="230" t="s">
        <v>135</v>
      </c>
      <c r="E149" s="40"/>
      <c r="F149" s="235" t="s">
        <v>446</v>
      </c>
      <c r="G149" s="40"/>
      <c r="H149" s="40"/>
      <c r="I149" s="232"/>
      <c r="J149" s="40"/>
      <c r="K149" s="40"/>
      <c r="L149" s="44"/>
      <c r="M149" s="233"/>
      <c r="N149" s="234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135</v>
      </c>
      <c r="AU149" s="17" t="s">
        <v>37</v>
      </c>
    </row>
    <row r="150" spans="1:65" s="2" customFormat="1" ht="66.75" customHeight="1">
      <c r="A150" s="38"/>
      <c r="B150" s="39"/>
      <c r="C150" s="218" t="s">
        <v>209</v>
      </c>
      <c r="D150" s="218" t="s">
        <v>128</v>
      </c>
      <c r="E150" s="219" t="s">
        <v>447</v>
      </c>
      <c r="F150" s="220" t="s">
        <v>448</v>
      </c>
      <c r="G150" s="221" t="s">
        <v>416</v>
      </c>
      <c r="H150" s="222">
        <v>1</v>
      </c>
      <c r="I150" s="223"/>
      <c r="J150" s="222">
        <f>ROUND(I150*H150,1)</f>
        <v>0</v>
      </c>
      <c r="K150" s="220" t="s">
        <v>1</v>
      </c>
      <c r="L150" s="44"/>
      <c r="M150" s="224" t="s">
        <v>1</v>
      </c>
      <c r="N150" s="225" t="s">
        <v>46</v>
      </c>
      <c r="O150" s="91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8" t="s">
        <v>132</v>
      </c>
      <c r="AT150" s="228" t="s">
        <v>128</v>
      </c>
      <c r="AU150" s="228" t="s">
        <v>37</v>
      </c>
      <c r="AY150" s="17" t="s">
        <v>126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7" t="s">
        <v>37</v>
      </c>
      <c r="BK150" s="229">
        <f>ROUND(I150*H150,1)</f>
        <v>0</v>
      </c>
      <c r="BL150" s="17" t="s">
        <v>132</v>
      </c>
      <c r="BM150" s="228" t="s">
        <v>449</v>
      </c>
    </row>
    <row r="151" spans="1:47" s="2" customFormat="1" ht="12">
      <c r="A151" s="38"/>
      <c r="B151" s="39"/>
      <c r="C151" s="40"/>
      <c r="D151" s="230" t="s">
        <v>134</v>
      </c>
      <c r="E151" s="40"/>
      <c r="F151" s="231" t="s">
        <v>448</v>
      </c>
      <c r="G151" s="40"/>
      <c r="H151" s="40"/>
      <c r="I151" s="232"/>
      <c r="J151" s="40"/>
      <c r="K151" s="40"/>
      <c r="L151" s="44"/>
      <c r="M151" s="233"/>
      <c r="N151" s="234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134</v>
      </c>
      <c r="AU151" s="17" t="s">
        <v>37</v>
      </c>
    </row>
    <row r="152" spans="1:47" s="2" customFormat="1" ht="12">
      <c r="A152" s="38"/>
      <c r="B152" s="39"/>
      <c r="C152" s="40"/>
      <c r="D152" s="230" t="s">
        <v>135</v>
      </c>
      <c r="E152" s="40"/>
      <c r="F152" s="235" t="s">
        <v>450</v>
      </c>
      <c r="G152" s="40"/>
      <c r="H152" s="40"/>
      <c r="I152" s="232"/>
      <c r="J152" s="40"/>
      <c r="K152" s="40"/>
      <c r="L152" s="44"/>
      <c r="M152" s="233"/>
      <c r="N152" s="234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135</v>
      </c>
      <c r="AU152" s="17" t="s">
        <v>37</v>
      </c>
    </row>
    <row r="153" spans="1:65" s="2" customFormat="1" ht="24.15" customHeight="1">
      <c r="A153" s="38"/>
      <c r="B153" s="39"/>
      <c r="C153" s="218" t="s">
        <v>214</v>
      </c>
      <c r="D153" s="218" t="s">
        <v>128</v>
      </c>
      <c r="E153" s="219" t="s">
        <v>451</v>
      </c>
      <c r="F153" s="220" t="s">
        <v>452</v>
      </c>
      <c r="G153" s="221" t="s">
        <v>416</v>
      </c>
      <c r="H153" s="222">
        <v>1</v>
      </c>
      <c r="I153" s="223"/>
      <c r="J153" s="222">
        <f>ROUND(I153*H153,1)</f>
        <v>0</v>
      </c>
      <c r="K153" s="220" t="s">
        <v>1</v>
      </c>
      <c r="L153" s="44"/>
      <c r="M153" s="224" t="s">
        <v>1</v>
      </c>
      <c r="N153" s="225" t="s">
        <v>46</v>
      </c>
      <c r="O153" s="91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8" t="s">
        <v>132</v>
      </c>
      <c r="AT153" s="228" t="s">
        <v>128</v>
      </c>
      <c r="AU153" s="228" t="s">
        <v>37</v>
      </c>
      <c r="AY153" s="17" t="s">
        <v>126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7" t="s">
        <v>37</v>
      </c>
      <c r="BK153" s="229">
        <f>ROUND(I153*H153,1)</f>
        <v>0</v>
      </c>
      <c r="BL153" s="17" t="s">
        <v>132</v>
      </c>
      <c r="BM153" s="228" t="s">
        <v>453</v>
      </c>
    </row>
    <row r="154" spans="1:47" s="2" customFormat="1" ht="12">
      <c r="A154" s="38"/>
      <c r="B154" s="39"/>
      <c r="C154" s="40"/>
      <c r="D154" s="230" t="s">
        <v>134</v>
      </c>
      <c r="E154" s="40"/>
      <c r="F154" s="231" t="s">
        <v>452</v>
      </c>
      <c r="G154" s="40"/>
      <c r="H154" s="40"/>
      <c r="I154" s="232"/>
      <c r="J154" s="40"/>
      <c r="K154" s="40"/>
      <c r="L154" s="44"/>
      <c r="M154" s="233"/>
      <c r="N154" s="234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134</v>
      </c>
      <c r="AU154" s="17" t="s">
        <v>37</v>
      </c>
    </row>
    <row r="155" spans="1:47" s="2" customFormat="1" ht="12">
      <c r="A155" s="38"/>
      <c r="B155" s="39"/>
      <c r="C155" s="40"/>
      <c r="D155" s="230" t="s">
        <v>135</v>
      </c>
      <c r="E155" s="40"/>
      <c r="F155" s="235" t="s">
        <v>454</v>
      </c>
      <c r="G155" s="40"/>
      <c r="H155" s="40"/>
      <c r="I155" s="232"/>
      <c r="J155" s="40"/>
      <c r="K155" s="40"/>
      <c r="L155" s="44"/>
      <c r="M155" s="233"/>
      <c r="N155" s="234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135</v>
      </c>
      <c r="AU155" s="17" t="s">
        <v>37</v>
      </c>
    </row>
    <row r="156" spans="1:65" s="2" customFormat="1" ht="24.15" customHeight="1">
      <c r="A156" s="38"/>
      <c r="B156" s="39"/>
      <c r="C156" s="218" t="s">
        <v>219</v>
      </c>
      <c r="D156" s="218" t="s">
        <v>128</v>
      </c>
      <c r="E156" s="219" t="s">
        <v>455</v>
      </c>
      <c r="F156" s="220" t="s">
        <v>456</v>
      </c>
      <c r="G156" s="221" t="s">
        <v>206</v>
      </c>
      <c r="H156" s="222">
        <v>1</v>
      </c>
      <c r="I156" s="223"/>
      <c r="J156" s="222">
        <f>ROUND(I156*H156,1)</f>
        <v>0</v>
      </c>
      <c r="K156" s="220" t="s">
        <v>1</v>
      </c>
      <c r="L156" s="44"/>
      <c r="M156" s="224" t="s">
        <v>1</v>
      </c>
      <c r="N156" s="225" t="s">
        <v>46</v>
      </c>
      <c r="O156" s="91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8" t="s">
        <v>132</v>
      </c>
      <c r="AT156" s="228" t="s">
        <v>128</v>
      </c>
      <c r="AU156" s="228" t="s">
        <v>37</v>
      </c>
      <c r="AY156" s="17" t="s">
        <v>126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7" t="s">
        <v>37</v>
      </c>
      <c r="BK156" s="229">
        <f>ROUND(I156*H156,1)</f>
        <v>0</v>
      </c>
      <c r="BL156" s="17" t="s">
        <v>132</v>
      </c>
      <c r="BM156" s="228" t="s">
        <v>457</v>
      </c>
    </row>
    <row r="157" spans="1:47" s="2" customFormat="1" ht="12">
      <c r="A157" s="38"/>
      <c r="B157" s="39"/>
      <c r="C157" s="40"/>
      <c r="D157" s="230" t="s">
        <v>134</v>
      </c>
      <c r="E157" s="40"/>
      <c r="F157" s="231" t="s">
        <v>456</v>
      </c>
      <c r="G157" s="40"/>
      <c r="H157" s="40"/>
      <c r="I157" s="232"/>
      <c r="J157" s="40"/>
      <c r="K157" s="40"/>
      <c r="L157" s="44"/>
      <c r="M157" s="233"/>
      <c r="N157" s="234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134</v>
      </c>
      <c r="AU157" s="17" t="s">
        <v>37</v>
      </c>
    </row>
    <row r="158" spans="1:65" s="2" customFormat="1" ht="21.75" customHeight="1">
      <c r="A158" s="38"/>
      <c r="B158" s="39"/>
      <c r="C158" s="218" t="s">
        <v>225</v>
      </c>
      <c r="D158" s="218" t="s">
        <v>128</v>
      </c>
      <c r="E158" s="219" t="s">
        <v>458</v>
      </c>
      <c r="F158" s="220" t="s">
        <v>459</v>
      </c>
      <c r="G158" s="221" t="s">
        <v>416</v>
      </c>
      <c r="H158" s="222">
        <v>1</v>
      </c>
      <c r="I158" s="223"/>
      <c r="J158" s="222">
        <f>ROUND(I158*H158,1)</f>
        <v>0</v>
      </c>
      <c r="K158" s="220" t="s">
        <v>1</v>
      </c>
      <c r="L158" s="44"/>
      <c r="M158" s="224" t="s">
        <v>1</v>
      </c>
      <c r="N158" s="225" t="s">
        <v>46</v>
      </c>
      <c r="O158" s="91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8" t="s">
        <v>132</v>
      </c>
      <c r="AT158" s="228" t="s">
        <v>128</v>
      </c>
      <c r="AU158" s="228" t="s">
        <v>37</v>
      </c>
      <c r="AY158" s="17" t="s">
        <v>126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7" t="s">
        <v>37</v>
      </c>
      <c r="BK158" s="229">
        <f>ROUND(I158*H158,1)</f>
        <v>0</v>
      </c>
      <c r="BL158" s="17" t="s">
        <v>132</v>
      </c>
      <c r="BM158" s="228" t="s">
        <v>460</v>
      </c>
    </row>
    <row r="159" spans="1:47" s="2" customFormat="1" ht="12">
      <c r="A159" s="38"/>
      <c r="B159" s="39"/>
      <c r="C159" s="40"/>
      <c r="D159" s="230" t="s">
        <v>134</v>
      </c>
      <c r="E159" s="40"/>
      <c r="F159" s="231" t="s">
        <v>459</v>
      </c>
      <c r="G159" s="40"/>
      <c r="H159" s="40"/>
      <c r="I159" s="232"/>
      <c r="J159" s="40"/>
      <c r="K159" s="40"/>
      <c r="L159" s="44"/>
      <c r="M159" s="233"/>
      <c r="N159" s="234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134</v>
      </c>
      <c r="AU159" s="17" t="s">
        <v>37</v>
      </c>
    </row>
    <row r="160" spans="1:65" s="2" customFormat="1" ht="37.8" customHeight="1">
      <c r="A160" s="38"/>
      <c r="B160" s="39"/>
      <c r="C160" s="218" t="s">
        <v>8</v>
      </c>
      <c r="D160" s="218" t="s">
        <v>128</v>
      </c>
      <c r="E160" s="219" t="s">
        <v>461</v>
      </c>
      <c r="F160" s="220" t="s">
        <v>462</v>
      </c>
      <c r="G160" s="221" t="s">
        <v>416</v>
      </c>
      <c r="H160" s="222">
        <v>1</v>
      </c>
      <c r="I160" s="223"/>
      <c r="J160" s="222">
        <f>ROUND(I160*H160,1)</f>
        <v>0</v>
      </c>
      <c r="K160" s="220" t="s">
        <v>1</v>
      </c>
      <c r="L160" s="44"/>
      <c r="M160" s="224" t="s">
        <v>1</v>
      </c>
      <c r="N160" s="225" t="s">
        <v>46</v>
      </c>
      <c r="O160" s="91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8" t="s">
        <v>463</v>
      </c>
      <c r="AT160" s="228" t="s">
        <v>128</v>
      </c>
      <c r="AU160" s="228" t="s">
        <v>37</v>
      </c>
      <c r="AY160" s="17" t="s">
        <v>126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7" t="s">
        <v>37</v>
      </c>
      <c r="BK160" s="229">
        <f>ROUND(I160*H160,1)</f>
        <v>0</v>
      </c>
      <c r="BL160" s="17" t="s">
        <v>463</v>
      </c>
      <c r="BM160" s="228" t="s">
        <v>464</v>
      </c>
    </row>
    <row r="161" spans="1:47" s="2" customFormat="1" ht="12">
      <c r="A161" s="38"/>
      <c r="B161" s="39"/>
      <c r="C161" s="40"/>
      <c r="D161" s="230" t="s">
        <v>134</v>
      </c>
      <c r="E161" s="40"/>
      <c r="F161" s="231" t="s">
        <v>465</v>
      </c>
      <c r="G161" s="40"/>
      <c r="H161" s="40"/>
      <c r="I161" s="232"/>
      <c r="J161" s="40"/>
      <c r="K161" s="40"/>
      <c r="L161" s="44"/>
      <c r="M161" s="233"/>
      <c r="N161" s="234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134</v>
      </c>
      <c r="AU161" s="17" t="s">
        <v>37</v>
      </c>
    </row>
    <row r="162" spans="1:47" s="2" customFormat="1" ht="12">
      <c r="A162" s="38"/>
      <c r="B162" s="39"/>
      <c r="C162" s="40"/>
      <c r="D162" s="230" t="s">
        <v>135</v>
      </c>
      <c r="E162" s="40"/>
      <c r="F162" s="235" t="s">
        <v>466</v>
      </c>
      <c r="G162" s="40"/>
      <c r="H162" s="40"/>
      <c r="I162" s="232"/>
      <c r="J162" s="40"/>
      <c r="K162" s="40"/>
      <c r="L162" s="44"/>
      <c r="M162" s="233"/>
      <c r="N162" s="234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135</v>
      </c>
      <c r="AU162" s="17" t="s">
        <v>37</v>
      </c>
    </row>
    <row r="163" spans="1:63" s="12" customFormat="1" ht="22.8" customHeight="1">
      <c r="A163" s="12"/>
      <c r="B163" s="202"/>
      <c r="C163" s="203"/>
      <c r="D163" s="204" t="s">
        <v>80</v>
      </c>
      <c r="E163" s="216" t="s">
        <v>467</v>
      </c>
      <c r="F163" s="216" t="s">
        <v>468</v>
      </c>
      <c r="G163" s="203"/>
      <c r="H163" s="203"/>
      <c r="I163" s="206"/>
      <c r="J163" s="217">
        <f>BK163</f>
        <v>0</v>
      </c>
      <c r="K163" s="203"/>
      <c r="L163" s="208"/>
      <c r="M163" s="209"/>
      <c r="N163" s="210"/>
      <c r="O163" s="210"/>
      <c r="P163" s="211">
        <f>SUM(P164:P165)</f>
        <v>0</v>
      </c>
      <c r="Q163" s="210"/>
      <c r="R163" s="211">
        <f>SUM(R164:R165)</f>
        <v>0</v>
      </c>
      <c r="S163" s="210"/>
      <c r="T163" s="212">
        <f>SUM(T164:T165)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3" t="s">
        <v>162</v>
      </c>
      <c r="AT163" s="214" t="s">
        <v>80</v>
      </c>
      <c r="AU163" s="214" t="s">
        <v>37</v>
      </c>
      <c r="AY163" s="213" t="s">
        <v>126</v>
      </c>
      <c r="BK163" s="215">
        <f>SUM(BK164:BK165)</f>
        <v>0</v>
      </c>
    </row>
    <row r="164" spans="1:65" s="2" customFormat="1" ht="24.15" customHeight="1">
      <c r="A164" s="38"/>
      <c r="B164" s="39"/>
      <c r="C164" s="218" t="s">
        <v>239</v>
      </c>
      <c r="D164" s="218" t="s">
        <v>128</v>
      </c>
      <c r="E164" s="219" t="s">
        <v>469</v>
      </c>
      <c r="F164" s="220" t="s">
        <v>470</v>
      </c>
      <c r="G164" s="221" t="s">
        <v>471</v>
      </c>
      <c r="H164" s="222">
        <v>1</v>
      </c>
      <c r="I164" s="223"/>
      <c r="J164" s="222">
        <f>ROUND(I164*H164,1)</f>
        <v>0</v>
      </c>
      <c r="K164" s="220" t="s">
        <v>1</v>
      </c>
      <c r="L164" s="44"/>
      <c r="M164" s="224" t="s">
        <v>1</v>
      </c>
      <c r="N164" s="225" t="s">
        <v>46</v>
      </c>
      <c r="O164" s="91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8" t="s">
        <v>463</v>
      </c>
      <c r="AT164" s="228" t="s">
        <v>128</v>
      </c>
      <c r="AU164" s="228" t="s">
        <v>90</v>
      </c>
      <c r="AY164" s="17" t="s">
        <v>126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7" t="s">
        <v>37</v>
      </c>
      <c r="BK164" s="229">
        <f>ROUND(I164*H164,1)</f>
        <v>0</v>
      </c>
      <c r="BL164" s="17" t="s">
        <v>463</v>
      </c>
      <c r="BM164" s="228" t="s">
        <v>472</v>
      </c>
    </row>
    <row r="165" spans="1:47" s="2" customFormat="1" ht="12">
      <c r="A165" s="38"/>
      <c r="B165" s="39"/>
      <c r="C165" s="40"/>
      <c r="D165" s="230" t="s">
        <v>134</v>
      </c>
      <c r="E165" s="40"/>
      <c r="F165" s="231" t="s">
        <v>473</v>
      </c>
      <c r="G165" s="40"/>
      <c r="H165" s="40"/>
      <c r="I165" s="232"/>
      <c r="J165" s="40"/>
      <c r="K165" s="40"/>
      <c r="L165" s="44"/>
      <c r="M165" s="277"/>
      <c r="N165" s="278"/>
      <c r="O165" s="279"/>
      <c r="P165" s="279"/>
      <c r="Q165" s="279"/>
      <c r="R165" s="279"/>
      <c r="S165" s="279"/>
      <c r="T165" s="280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134</v>
      </c>
      <c r="AU165" s="17" t="s">
        <v>90</v>
      </c>
    </row>
    <row r="166" spans="1:31" s="2" customFormat="1" ht="6.95" customHeight="1">
      <c r="A166" s="38"/>
      <c r="B166" s="66"/>
      <c r="C166" s="67"/>
      <c r="D166" s="67"/>
      <c r="E166" s="67"/>
      <c r="F166" s="67"/>
      <c r="G166" s="67"/>
      <c r="H166" s="67"/>
      <c r="I166" s="67"/>
      <c r="J166" s="67"/>
      <c r="K166" s="67"/>
      <c r="L166" s="44"/>
      <c r="M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</row>
  </sheetData>
  <sheetProtection password="CC35" sheet="1" objects="1" scenarios="1" formatColumns="0" formatRows="0" autoFilter="0"/>
  <autoFilter ref="C120:K165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Gric</dc:creator>
  <cp:keywords/>
  <dc:description/>
  <cp:lastModifiedBy>Jaroslav Gric</cp:lastModifiedBy>
  <dcterms:created xsi:type="dcterms:W3CDTF">2023-05-10T14:18:20Z</dcterms:created>
  <dcterms:modified xsi:type="dcterms:W3CDTF">2023-05-10T14:18:25Z</dcterms:modified>
  <cp:category/>
  <cp:version/>
  <cp:contentType/>
  <cp:contentStatus/>
</cp:coreProperties>
</file>