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solt\Dropbox\400_projekty\P-22-046-000_Domov pro seniory Frýdek-Místek\08_podklady\02_Ven\2023_03_10 - odpověď na dotazy z VŘ na GD\01_Rozpočet\"/>
    </mc:Choice>
  </mc:AlternateContent>
  <xr:revisionPtr revIDLastSave="0" documentId="13_ncr:1_{B14CD226-C296-470A-95B1-8DD00CE34930}" xr6:coauthVersionLast="47" xr6:coauthVersionMax="47" xr10:uidLastSave="{00000000-0000-0000-0000-000000000000}"/>
  <bookViews>
    <workbookView xWindow="-120" yWindow="-120" windowWidth="29040" windowHeight="15720" tabRatio="817" activeTab="4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1 11199_00 Pol" sheetId="12" r:id="rId4"/>
    <sheet name="01 11199_01-1 Pol" sheetId="13" r:id="rId5"/>
    <sheet name="01 11199_02 Pol" sheetId="14" r:id="rId6"/>
    <sheet name="01 11199_03 Pol" sheetId="15" r:id="rId7"/>
    <sheet name="01 11199_04 Pol" sheetId="16" r:id="rId8"/>
    <sheet name="01 11199_05 Pol" sheetId="17" r:id="rId9"/>
    <sheet name="01 11199_06 Pol" sheetId="18" r:id="rId10"/>
    <sheet name="01 11199_07 Pol" sheetId="19" r:id="rId11"/>
    <sheet name="01 11199_08 Pol" sheetId="20" r:id="rId12"/>
  </sheets>
  <externalReferences>
    <externalReference r:id="rId13"/>
  </externalReferences>
  <definedNames>
    <definedName name="CelkemDPHVypocet" localSheetId="1">Stavba!$H$54</definedName>
    <definedName name="CenaCelkem">Stavba!$G$33</definedName>
    <definedName name="CenaCelkemBezDPH">Stavba!$G$32</definedName>
    <definedName name="CenaCelkemVypocet" localSheetId="1">Stavba!$I$54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Stavba!$G$28</definedName>
    <definedName name="DPHZakl">Stavba!$G$30</definedName>
    <definedName name="dpsc" localSheetId="1">Stavba!$D$13</definedName>
    <definedName name="IČO" localSheetId="1">Stavba!$I$11</definedName>
    <definedName name="Mena">Stavba!$J$33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11199_00 Pol'!$1:$7</definedName>
    <definedName name="_xlnm.Print_Titles" localSheetId="4">'01 11199_01-1 Pol'!$1:$7</definedName>
    <definedName name="_xlnm.Print_Titles" localSheetId="5">'01 11199_02 Pol'!$1:$7</definedName>
    <definedName name="_xlnm.Print_Titles" localSheetId="6">'01 11199_03 Pol'!$1:$7</definedName>
    <definedName name="_xlnm.Print_Titles" localSheetId="7">'01 11199_04 Pol'!$1:$7</definedName>
    <definedName name="_xlnm.Print_Titles" localSheetId="8">'01 11199_05 Pol'!$1:$7</definedName>
    <definedName name="_xlnm.Print_Titles" localSheetId="9">'01 11199_06 Pol'!$1:$7</definedName>
    <definedName name="_xlnm.Print_Titles" localSheetId="10">'01 11199_07 Pol'!$1:$7</definedName>
    <definedName name="_xlnm.Print_Titles" localSheetId="11">'01 11199_08 Pol'!$1:$7</definedName>
    <definedName name="oadresa">Stavba!$D$6</definedName>
    <definedName name="Objednatel" localSheetId="1">Stavba!$D$5</definedName>
    <definedName name="Objekt" localSheetId="1">Stavba!$B$42</definedName>
    <definedName name="_xlnm.Print_Area" localSheetId="3">'01 11199_00 Pol'!$A$1:$G$8</definedName>
    <definedName name="_xlnm.Print_Area" localSheetId="4">'01 11199_01-1 Pol'!$A$1:$G$737</definedName>
    <definedName name="_xlnm.Print_Area" localSheetId="5">'01 11199_02 Pol'!$A$1:$Y$174</definedName>
    <definedName name="_xlnm.Print_Area" localSheetId="6">'01 11199_03 Pol'!$A$1:$Y$75</definedName>
    <definedName name="_xlnm.Print_Area" localSheetId="7">'01 11199_04 Pol'!$A$1:$Y$158</definedName>
    <definedName name="_xlnm.Print_Area" localSheetId="8">'01 11199_05 Pol'!$A$1:$Y$97</definedName>
    <definedName name="_xlnm.Print_Area" localSheetId="9">'01 11199_06 Pol'!$A$1:$Y$112</definedName>
    <definedName name="_xlnm.Print_Area" localSheetId="10">'01 11199_07 Pol'!$A$1:$Y$78</definedName>
    <definedName name="_xlnm.Print_Area" localSheetId="11">'01 11199_08 Pol'!$A$1:$Y$37</definedName>
    <definedName name="_xlnm.Print_Area" localSheetId="1">Stavba!$A$1:$J$113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Stavba!$E$27</definedName>
    <definedName name="SazbaDPH1">'[1]Krycí list'!$C$30</definedName>
    <definedName name="SazbaDPH2" localSheetId="1">Stavba!$E$29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Stavba!$B$1:$J$40</definedName>
    <definedName name="ZakladDPHSni">Stavba!$G$27</definedName>
    <definedName name="ZakladDPHSniVypocet" localSheetId="1">Stavba!$F$54</definedName>
    <definedName name="ZakladDPHZakl">Stavba!$G$29</definedName>
    <definedName name="ZakladDPHZaklVypocet" localSheetId="1">Stavba!$G$54</definedName>
    <definedName name="ZaObjednatele">Stavba!$G$38</definedName>
    <definedName name="Zaokrouhleni">Stavba!$G$31</definedName>
    <definedName name="ZaZhotovitele">Stavba!$D$38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3" i="13" l="1"/>
  <c r="E225" i="13"/>
  <c r="G111" i="16"/>
  <c r="E127" i="13"/>
  <c r="G128" i="13"/>
  <c r="G422" i="13"/>
  <c r="G421" i="13" s="1"/>
  <c r="G40" i="12"/>
  <c r="G39" i="12"/>
  <c r="G38" i="12" s="1"/>
  <c r="G36" i="12"/>
  <c r="G34" i="12"/>
  <c r="G32" i="12"/>
  <c r="G30" i="12"/>
  <c r="G28" i="12"/>
  <c r="G26" i="12"/>
  <c r="G23" i="12"/>
  <c r="G22" i="12"/>
  <c r="G20" i="12"/>
  <c r="G17" i="12"/>
  <c r="G15" i="12"/>
  <c r="G13" i="12"/>
  <c r="G11" i="12"/>
  <c r="G9" i="12"/>
  <c r="G8" i="12" s="1"/>
  <c r="G25" i="12" l="1"/>
  <c r="G42" i="12" s="1"/>
  <c r="I16" i="1" s="1"/>
  <c r="G19" i="12"/>
  <c r="E381" i="13" l="1"/>
  <c r="G381" i="13" s="1"/>
  <c r="G9" i="20"/>
  <c r="M9" i="20" s="1"/>
  <c r="I9" i="20"/>
  <c r="K9" i="20"/>
  <c r="O9" i="20"/>
  <c r="Q9" i="20"/>
  <c r="V9" i="20"/>
  <c r="G10" i="20"/>
  <c r="M10" i="20" s="1"/>
  <c r="I10" i="20"/>
  <c r="K10" i="20"/>
  <c r="O10" i="20"/>
  <c r="Q10" i="20"/>
  <c r="V10" i="20"/>
  <c r="G11" i="20"/>
  <c r="M11" i="20" s="1"/>
  <c r="I11" i="20"/>
  <c r="K11" i="20"/>
  <c r="O11" i="20"/>
  <c r="Q11" i="20"/>
  <c r="V11" i="20"/>
  <c r="G12" i="20"/>
  <c r="M12" i="20" s="1"/>
  <c r="I12" i="20"/>
  <c r="K12" i="20"/>
  <c r="O12" i="20"/>
  <c r="Q12" i="20"/>
  <c r="V12" i="20"/>
  <c r="G13" i="20"/>
  <c r="I13" i="20"/>
  <c r="K13" i="20"/>
  <c r="M13" i="20"/>
  <c r="O13" i="20"/>
  <c r="Q13" i="20"/>
  <c r="V13" i="20"/>
  <c r="G14" i="20"/>
  <c r="M14" i="20" s="1"/>
  <c r="I14" i="20"/>
  <c r="K14" i="20"/>
  <c r="O14" i="20"/>
  <c r="Q14" i="20"/>
  <c r="V14" i="20"/>
  <c r="G15" i="20"/>
  <c r="I15" i="20"/>
  <c r="K15" i="20"/>
  <c r="M15" i="20"/>
  <c r="O15" i="20"/>
  <c r="Q15" i="20"/>
  <c r="V15" i="20"/>
  <c r="G16" i="20"/>
  <c r="I16" i="20"/>
  <c r="K16" i="20"/>
  <c r="O16" i="20"/>
  <c r="Q16" i="20"/>
  <c r="V16" i="20"/>
  <c r="G17" i="20"/>
  <c r="M17" i="20" s="1"/>
  <c r="I17" i="20"/>
  <c r="K17" i="20"/>
  <c r="O17" i="20"/>
  <c r="Q17" i="20"/>
  <c r="V17" i="20"/>
  <c r="G18" i="20"/>
  <c r="M18" i="20" s="1"/>
  <c r="I18" i="20"/>
  <c r="K18" i="20"/>
  <c r="O18" i="20"/>
  <c r="Q18" i="20"/>
  <c r="V18" i="20"/>
  <c r="G19" i="20"/>
  <c r="M19" i="20" s="1"/>
  <c r="I19" i="20"/>
  <c r="K19" i="20"/>
  <c r="O19" i="20"/>
  <c r="Q19" i="20"/>
  <c r="V19" i="20"/>
  <c r="G20" i="20"/>
  <c r="I20" i="20"/>
  <c r="K20" i="20"/>
  <c r="M20" i="20"/>
  <c r="O20" i="20"/>
  <c r="Q20" i="20"/>
  <c r="V20" i="20"/>
  <c r="G21" i="20"/>
  <c r="M21" i="20" s="1"/>
  <c r="I21" i="20"/>
  <c r="K21" i="20"/>
  <c r="O21" i="20"/>
  <c r="Q21" i="20"/>
  <c r="V21" i="20"/>
  <c r="G22" i="20"/>
  <c r="I22" i="20"/>
  <c r="K22" i="20"/>
  <c r="M22" i="20"/>
  <c r="O22" i="20"/>
  <c r="Q22" i="20"/>
  <c r="V22" i="20"/>
  <c r="G23" i="20"/>
  <c r="M23" i="20" s="1"/>
  <c r="I23" i="20"/>
  <c r="K23" i="20"/>
  <c r="O23" i="20"/>
  <c r="Q23" i="20"/>
  <c r="V23" i="20"/>
  <c r="G24" i="20"/>
  <c r="M24" i="20" s="1"/>
  <c r="I24" i="20"/>
  <c r="K24" i="20"/>
  <c r="O24" i="20"/>
  <c r="Q24" i="20"/>
  <c r="V24" i="20"/>
  <c r="G25" i="20"/>
  <c r="M25" i="20" s="1"/>
  <c r="I25" i="20"/>
  <c r="K25" i="20"/>
  <c r="O25" i="20"/>
  <c r="Q25" i="20"/>
  <c r="V25" i="20"/>
  <c r="AE27" i="20"/>
  <c r="F53" i="1" s="1"/>
  <c r="G9" i="19"/>
  <c r="I9" i="19"/>
  <c r="K9" i="19"/>
  <c r="O9" i="19"/>
  <c r="Q9" i="19"/>
  <c r="V9" i="19"/>
  <c r="G10" i="19"/>
  <c r="M10" i="19" s="1"/>
  <c r="I10" i="19"/>
  <c r="K10" i="19"/>
  <c r="O10" i="19"/>
  <c r="Q10" i="19"/>
  <c r="V10" i="19"/>
  <c r="G11" i="19"/>
  <c r="I11" i="19"/>
  <c r="K11" i="19"/>
  <c r="M11" i="19"/>
  <c r="O11" i="19"/>
  <c r="Q11" i="19"/>
  <c r="V11" i="19"/>
  <c r="G12" i="19"/>
  <c r="M12" i="19" s="1"/>
  <c r="I12" i="19"/>
  <c r="K12" i="19"/>
  <c r="O12" i="19"/>
  <c r="Q12" i="19"/>
  <c r="V12" i="19"/>
  <c r="G13" i="19"/>
  <c r="M13" i="19" s="1"/>
  <c r="I13" i="19"/>
  <c r="K13" i="19"/>
  <c r="O13" i="19"/>
  <c r="Q13" i="19"/>
  <c r="V13" i="19"/>
  <c r="G14" i="19"/>
  <c r="M14" i="19" s="1"/>
  <c r="I14" i="19"/>
  <c r="K14" i="19"/>
  <c r="O14" i="19"/>
  <c r="Q14" i="19"/>
  <c r="V14" i="19"/>
  <c r="G15" i="19"/>
  <c r="M15" i="19" s="1"/>
  <c r="I15" i="19"/>
  <c r="K15" i="19"/>
  <c r="O15" i="19"/>
  <c r="Q15" i="19"/>
  <c r="V15" i="19"/>
  <c r="G16" i="19"/>
  <c r="M16" i="19" s="1"/>
  <c r="I16" i="19"/>
  <c r="K16" i="19"/>
  <c r="O16" i="19"/>
  <c r="Q16" i="19"/>
  <c r="V16" i="19"/>
  <c r="G17" i="19"/>
  <c r="M17" i="19" s="1"/>
  <c r="I17" i="19"/>
  <c r="K17" i="19"/>
  <c r="O17" i="19"/>
  <c r="Q17" i="19"/>
  <c r="V17" i="19"/>
  <c r="G18" i="19"/>
  <c r="M18" i="19" s="1"/>
  <c r="I18" i="19"/>
  <c r="K18" i="19"/>
  <c r="O18" i="19"/>
  <c r="Q18" i="19"/>
  <c r="V18" i="19"/>
  <c r="G19" i="19"/>
  <c r="M19" i="19" s="1"/>
  <c r="I19" i="19"/>
  <c r="K19" i="19"/>
  <c r="O19" i="19"/>
  <c r="Q19" i="19"/>
  <c r="V19" i="19"/>
  <c r="G20" i="19"/>
  <c r="M20" i="19" s="1"/>
  <c r="I20" i="19"/>
  <c r="K20" i="19"/>
  <c r="O20" i="19"/>
  <c r="Q20" i="19"/>
  <c r="V20" i="19"/>
  <c r="G21" i="19"/>
  <c r="M21" i="19" s="1"/>
  <c r="I21" i="19"/>
  <c r="K21" i="19"/>
  <c r="O21" i="19"/>
  <c r="Q21" i="19"/>
  <c r="V21" i="19"/>
  <c r="G22" i="19"/>
  <c r="M22" i="19" s="1"/>
  <c r="I22" i="19"/>
  <c r="K22" i="19"/>
  <c r="O22" i="19"/>
  <c r="Q22" i="19"/>
  <c r="V22" i="19"/>
  <c r="G23" i="19"/>
  <c r="M23" i="19" s="1"/>
  <c r="I23" i="19"/>
  <c r="K23" i="19"/>
  <c r="O23" i="19"/>
  <c r="Q23" i="19"/>
  <c r="V23" i="19"/>
  <c r="G24" i="19"/>
  <c r="M24" i="19" s="1"/>
  <c r="I24" i="19"/>
  <c r="K24" i="19"/>
  <c r="O24" i="19"/>
  <c r="Q24" i="19"/>
  <c r="V24" i="19"/>
  <c r="G25" i="19"/>
  <c r="M25" i="19" s="1"/>
  <c r="I25" i="19"/>
  <c r="K25" i="19"/>
  <c r="O25" i="19"/>
  <c r="Q25" i="19"/>
  <c r="V25" i="19"/>
  <c r="G26" i="19"/>
  <c r="M26" i="19" s="1"/>
  <c r="I26" i="19"/>
  <c r="K26" i="19"/>
  <c r="O26" i="19"/>
  <c r="Q26" i="19"/>
  <c r="V26" i="19"/>
  <c r="G27" i="19"/>
  <c r="M27" i="19" s="1"/>
  <c r="I27" i="19"/>
  <c r="K27" i="19"/>
  <c r="O27" i="19"/>
  <c r="Q27" i="19"/>
  <c r="V27" i="19"/>
  <c r="G28" i="19"/>
  <c r="I28" i="19"/>
  <c r="K28" i="19"/>
  <c r="M28" i="19"/>
  <c r="O28" i="19"/>
  <c r="Q28" i="19"/>
  <c r="V28" i="19"/>
  <c r="G29" i="19"/>
  <c r="I29" i="19"/>
  <c r="K29" i="19"/>
  <c r="M29" i="19"/>
  <c r="O29" i="19"/>
  <c r="Q29" i="19"/>
  <c r="V29" i="19"/>
  <c r="G30" i="19"/>
  <c r="M30" i="19" s="1"/>
  <c r="I30" i="19"/>
  <c r="K30" i="19"/>
  <c r="O30" i="19"/>
  <c r="Q30" i="19"/>
  <c r="V30" i="19"/>
  <c r="G31" i="19"/>
  <c r="M31" i="19" s="1"/>
  <c r="I31" i="19"/>
  <c r="K31" i="19"/>
  <c r="O31" i="19"/>
  <c r="Q31" i="19"/>
  <c r="V31" i="19"/>
  <c r="G32" i="19"/>
  <c r="M32" i="19" s="1"/>
  <c r="I32" i="19"/>
  <c r="K32" i="19"/>
  <c r="O32" i="19"/>
  <c r="Q32" i="19"/>
  <c r="V32" i="19"/>
  <c r="G33" i="19"/>
  <c r="M33" i="19" s="1"/>
  <c r="I33" i="19"/>
  <c r="K33" i="19"/>
  <c r="O33" i="19"/>
  <c r="Q33" i="19"/>
  <c r="V33" i="19"/>
  <c r="G34" i="19"/>
  <c r="M34" i="19" s="1"/>
  <c r="I34" i="19"/>
  <c r="K34" i="19"/>
  <c r="O34" i="19"/>
  <c r="Q34" i="19"/>
  <c r="V34" i="19"/>
  <c r="G35" i="19"/>
  <c r="M35" i="19" s="1"/>
  <c r="I35" i="19"/>
  <c r="K35" i="19"/>
  <c r="O35" i="19"/>
  <c r="Q35" i="19"/>
  <c r="V35" i="19"/>
  <c r="G36" i="19"/>
  <c r="M36" i="19" s="1"/>
  <c r="I36" i="19"/>
  <c r="K36" i="19"/>
  <c r="O36" i="19"/>
  <c r="Q36" i="19"/>
  <c r="V36" i="19"/>
  <c r="G37" i="19"/>
  <c r="M37" i="19" s="1"/>
  <c r="I37" i="19"/>
  <c r="K37" i="19"/>
  <c r="O37" i="19"/>
  <c r="Q37" i="19"/>
  <c r="V37" i="19"/>
  <c r="G38" i="19"/>
  <c r="M38" i="19" s="1"/>
  <c r="I38" i="19"/>
  <c r="K38" i="19"/>
  <c r="O38" i="19"/>
  <c r="Q38" i="19"/>
  <c r="V38" i="19"/>
  <c r="G39" i="19"/>
  <c r="I39" i="19"/>
  <c r="K39" i="19"/>
  <c r="M39" i="19"/>
  <c r="O39" i="19"/>
  <c r="Q39" i="19"/>
  <c r="V39" i="19"/>
  <c r="G40" i="19"/>
  <c r="M40" i="19" s="1"/>
  <c r="I40" i="19"/>
  <c r="K40" i="19"/>
  <c r="O40" i="19"/>
  <c r="Q40" i="19"/>
  <c r="V40" i="19"/>
  <c r="G41" i="19"/>
  <c r="M41" i="19" s="1"/>
  <c r="I41" i="19"/>
  <c r="K41" i="19"/>
  <c r="O41" i="19"/>
  <c r="Q41" i="19"/>
  <c r="V41" i="19"/>
  <c r="G42" i="19"/>
  <c r="M42" i="19" s="1"/>
  <c r="I42" i="19"/>
  <c r="K42" i="19"/>
  <c r="O42" i="19"/>
  <c r="Q42" i="19"/>
  <c r="V42" i="19"/>
  <c r="G43" i="19"/>
  <c r="M43" i="19" s="1"/>
  <c r="I43" i="19"/>
  <c r="K43" i="19"/>
  <c r="O43" i="19"/>
  <c r="Q43" i="19"/>
  <c r="V43" i="19"/>
  <c r="G44" i="19"/>
  <c r="M44" i="19" s="1"/>
  <c r="I44" i="19"/>
  <c r="K44" i="19"/>
  <c r="O44" i="19"/>
  <c r="Q44" i="19"/>
  <c r="V44" i="19"/>
  <c r="G45" i="19"/>
  <c r="I45" i="19"/>
  <c r="K45" i="19"/>
  <c r="M45" i="19"/>
  <c r="O45" i="19"/>
  <c r="Q45" i="19"/>
  <c r="V45" i="19"/>
  <c r="G47" i="19"/>
  <c r="M47" i="19" s="1"/>
  <c r="I47" i="19"/>
  <c r="K47" i="19"/>
  <c r="O47" i="19"/>
  <c r="Q47" i="19"/>
  <c r="V47" i="19"/>
  <c r="G48" i="19"/>
  <c r="I48" i="19"/>
  <c r="K48" i="19"/>
  <c r="O48" i="19"/>
  <c r="Q48" i="19"/>
  <c r="V48" i="19"/>
  <c r="G49" i="19"/>
  <c r="M49" i="19" s="1"/>
  <c r="I49" i="19"/>
  <c r="K49" i="19"/>
  <c r="O49" i="19"/>
  <c r="Q49" i="19"/>
  <c r="V49" i="19"/>
  <c r="G50" i="19"/>
  <c r="M50" i="19" s="1"/>
  <c r="I50" i="19"/>
  <c r="K50" i="19"/>
  <c r="O50" i="19"/>
  <c r="Q50" i="19"/>
  <c r="V50" i="19"/>
  <c r="G51" i="19"/>
  <c r="I51" i="19"/>
  <c r="K51" i="19"/>
  <c r="M51" i="19"/>
  <c r="O51" i="19"/>
  <c r="Q51" i="19"/>
  <c r="V51" i="19"/>
  <c r="G52" i="19"/>
  <c r="M52" i="19" s="1"/>
  <c r="I52" i="19"/>
  <c r="K52" i="19"/>
  <c r="O52" i="19"/>
  <c r="Q52" i="19"/>
  <c r="V52" i="19"/>
  <c r="G53" i="19"/>
  <c r="M53" i="19" s="1"/>
  <c r="I53" i="19"/>
  <c r="K53" i="19"/>
  <c r="O53" i="19"/>
  <c r="Q53" i="19"/>
  <c r="V53" i="19"/>
  <c r="G54" i="19"/>
  <c r="M54" i="19" s="1"/>
  <c r="I54" i="19"/>
  <c r="K54" i="19"/>
  <c r="O54" i="19"/>
  <c r="Q54" i="19"/>
  <c r="V54" i="19"/>
  <c r="G55" i="19"/>
  <c r="M55" i="19" s="1"/>
  <c r="I55" i="19"/>
  <c r="K55" i="19"/>
  <c r="O55" i="19"/>
  <c r="Q55" i="19"/>
  <c r="V55" i="19"/>
  <c r="G56" i="19"/>
  <c r="M56" i="19" s="1"/>
  <c r="I56" i="19"/>
  <c r="K56" i="19"/>
  <c r="O56" i="19"/>
  <c r="Q56" i="19"/>
  <c r="V56" i="19"/>
  <c r="G57" i="19"/>
  <c r="M57" i="19" s="1"/>
  <c r="I57" i="19"/>
  <c r="K57" i="19"/>
  <c r="O57" i="19"/>
  <c r="Q57" i="19"/>
  <c r="V57" i="19"/>
  <c r="G58" i="19"/>
  <c r="M58" i="19" s="1"/>
  <c r="I58" i="19"/>
  <c r="K58" i="19"/>
  <c r="O58" i="19"/>
  <c r="Q58" i="19"/>
  <c r="V58" i="19"/>
  <c r="G59" i="19"/>
  <c r="M59" i="19" s="1"/>
  <c r="I59" i="19"/>
  <c r="K59" i="19"/>
  <c r="O59" i="19"/>
  <c r="Q59" i="19"/>
  <c r="V59" i="19"/>
  <c r="G60" i="19"/>
  <c r="M60" i="19" s="1"/>
  <c r="I60" i="19"/>
  <c r="K60" i="19"/>
  <c r="O60" i="19"/>
  <c r="Q60" i="19"/>
  <c r="V60" i="19"/>
  <c r="G61" i="19"/>
  <c r="M61" i="19" s="1"/>
  <c r="I61" i="19"/>
  <c r="K61" i="19"/>
  <c r="O61" i="19"/>
  <c r="Q61" i="19"/>
  <c r="V61" i="19"/>
  <c r="G62" i="19"/>
  <c r="M62" i="19" s="1"/>
  <c r="I62" i="19"/>
  <c r="K62" i="19"/>
  <c r="O62" i="19"/>
  <c r="Q62" i="19"/>
  <c r="V62" i="19"/>
  <c r="G63" i="19"/>
  <c r="I63" i="19"/>
  <c r="K63" i="19"/>
  <c r="M63" i="19"/>
  <c r="O63" i="19"/>
  <c r="Q63" i="19"/>
  <c r="V63" i="19"/>
  <c r="G64" i="19"/>
  <c r="M64" i="19" s="1"/>
  <c r="I64" i="19"/>
  <c r="K64" i="19"/>
  <c r="O64" i="19"/>
  <c r="Q64" i="19"/>
  <c r="V64" i="19"/>
  <c r="G65" i="19"/>
  <c r="M65" i="19" s="1"/>
  <c r="I65" i="19"/>
  <c r="K65" i="19"/>
  <c r="O65" i="19"/>
  <c r="Q65" i="19"/>
  <c r="V65" i="19"/>
  <c r="G66" i="19"/>
  <c r="M66" i="19" s="1"/>
  <c r="I66" i="19"/>
  <c r="K66" i="19"/>
  <c r="O66" i="19"/>
  <c r="Q66" i="19"/>
  <c r="V66" i="19"/>
  <c r="AE68" i="19"/>
  <c r="F52" i="1" s="1"/>
  <c r="G9" i="18"/>
  <c r="G8" i="18" s="1"/>
  <c r="I9" i="18"/>
  <c r="I8" i="18" s="1"/>
  <c r="K9" i="18"/>
  <c r="K8" i="18" s="1"/>
  <c r="O9" i="18"/>
  <c r="O8" i="18" s="1"/>
  <c r="Q9" i="18"/>
  <c r="Q8" i="18" s="1"/>
  <c r="V9" i="18"/>
  <c r="V8" i="18" s="1"/>
  <c r="G11" i="18"/>
  <c r="I11" i="18"/>
  <c r="K11" i="18"/>
  <c r="M11" i="18"/>
  <c r="O11" i="18"/>
  <c r="Q11" i="18"/>
  <c r="V11" i="18"/>
  <c r="G12" i="18"/>
  <c r="M12" i="18" s="1"/>
  <c r="I12" i="18"/>
  <c r="K12" i="18"/>
  <c r="O12" i="18"/>
  <c r="Q12" i="18"/>
  <c r="V12" i="18"/>
  <c r="G13" i="18"/>
  <c r="I13" i="18"/>
  <c r="I10" i="18" s="1"/>
  <c r="K13" i="18"/>
  <c r="M13" i="18"/>
  <c r="O13" i="18"/>
  <c r="Q13" i="18"/>
  <c r="Q10" i="18" s="1"/>
  <c r="V13" i="18"/>
  <c r="G14" i="18"/>
  <c r="M14" i="18" s="1"/>
  <c r="I14" i="18"/>
  <c r="K14" i="18"/>
  <c r="O14" i="18"/>
  <c r="Q14" i="18"/>
  <c r="V14" i="18"/>
  <c r="G15" i="18"/>
  <c r="M15" i="18" s="1"/>
  <c r="I15" i="18"/>
  <c r="K15" i="18"/>
  <c r="O15" i="18"/>
  <c r="Q15" i="18"/>
  <c r="V15" i="18"/>
  <c r="G16" i="18"/>
  <c r="M16" i="18" s="1"/>
  <c r="I16" i="18"/>
  <c r="K16" i="18"/>
  <c r="O16" i="18"/>
  <c r="Q16" i="18"/>
  <c r="V16" i="18"/>
  <c r="G17" i="18"/>
  <c r="M17" i="18" s="1"/>
  <c r="I17" i="18"/>
  <c r="K17" i="18"/>
  <c r="O17" i="18"/>
  <c r="Q17" i="18"/>
  <c r="V17" i="18"/>
  <c r="G19" i="18"/>
  <c r="M19" i="18" s="1"/>
  <c r="I19" i="18"/>
  <c r="K19" i="18"/>
  <c r="O19" i="18"/>
  <c r="Q19" i="18"/>
  <c r="V19" i="18"/>
  <c r="G20" i="18"/>
  <c r="M20" i="18" s="1"/>
  <c r="I20" i="18"/>
  <c r="K20" i="18"/>
  <c r="O20" i="18"/>
  <c r="Q20" i="18"/>
  <c r="V20" i="18"/>
  <c r="G21" i="18"/>
  <c r="I21" i="18"/>
  <c r="K21" i="18"/>
  <c r="M21" i="18"/>
  <c r="O21" i="18"/>
  <c r="Q21" i="18"/>
  <c r="V21" i="18"/>
  <c r="G22" i="18"/>
  <c r="M22" i="18" s="1"/>
  <c r="I22" i="18"/>
  <c r="K22" i="18"/>
  <c r="O22" i="18"/>
  <c r="Q22" i="18"/>
  <c r="V22" i="18"/>
  <c r="G23" i="18"/>
  <c r="M23" i="18" s="1"/>
  <c r="I23" i="18"/>
  <c r="K23" i="18"/>
  <c r="O23" i="18"/>
  <c r="Q23" i="18"/>
  <c r="V23" i="18"/>
  <c r="G24" i="18"/>
  <c r="M24" i="18" s="1"/>
  <c r="I24" i="18"/>
  <c r="K24" i="18"/>
  <c r="O24" i="18"/>
  <c r="Q24" i="18"/>
  <c r="V24" i="18"/>
  <c r="G25" i="18"/>
  <c r="M25" i="18" s="1"/>
  <c r="I25" i="18"/>
  <c r="K25" i="18"/>
  <c r="O25" i="18"/>
  <c r="Q25" i="18"/>
  <c r="V25" i="18"/>
  <c r="G26" i="18"/>
  <c r="M26" i="18" s="1"/>
  <c r="I26" i="18"/>
  <c r="K26" i="18"/>
  <c r="O26" i="18"/>
  <c r="Q26" i="18"/>
  <c r="V26" i="18"/>
  <c r="G27" i="18"/>
  <c r="M27" i="18" s="1"/>
  <c r="I27" i="18"/>
  <c r="K27" i="18"/>
  <c r="O27" i="18"/>
  <c r="Q27" i="18"/>
  <c r="V27" i="18"/>
  <c r="G28" i="18"/>
  <c r="I28" i="18"/>
  <c r="K28" i="18"/>
  <c r="M28" i="18"/>
  <c r="O28" i="18"/>
  <c r="Q28" i="18"/>
  <c r="V28" i="18"/>
  <c r="G29" i="18"/>
  <c r="M29" i="18" s="1"/>
  <c r="I29" i="18"/>
  <c r="K29" i="18"/>
  <c r="O29" i="18"/>
  <c r="Q29" i="18"/>
  <c r="V29" i="18"/>
  <c r="G30" i="18"/>
  <c r="M30" i="18" s="1"/>
  <c r="I30" i="18"/>
  <c r="K30" i="18"/>
  <c r="O30" i="18"/>
  <c r="Q30" i="18"/>
  <c r="V30" i="18"/>
  <c r="G31" i="18"/>
  <c r="M31" i="18" s="1"/>
  <c r="I31" i="18"/>
  <c r="K31" i="18"/>
  <c r="O31" i="18"/>
  <c r="Q31" i="18"/>
  <c r="V31" i="18"/>
  <c r="G32" i="18"/>
  <c r="M32" i="18" s="1"/>
  <c r="I32" i="18"/>
  <c r="K32" i="18"/>
  <c r="O32" i="18"/>
  <c r="Q32" i="18"/>
  <c r="V32" i="18"/>
  <c r="G33" i="18"/>
  <c r="M33" i="18" s="1"/>
  <c r="I33" i="18"/>
  <c r="K33" i="18"/>
  <c r="O33" i="18"/>
  <c r="Q33" i="18"/>
  <c r="V33" i="18"/>
  <c r="G34" i="18"/>
  <c r="M34" i="18" s="1"/>
  <c r="I34" i="18"/>
  <c r="K34" i="18"/>
  <c r="O34" i="18"/>
  <c r="Q34" i="18"/>
  <c r="V34" i="18"/>
  <c r="G35" i="18"/>
  <c r="I35" i="18"/>
  <c r="K35" i="18"/>
  <c r="M35" i="18"/>
  <c r="O35" i="18"/>
  <c r="Q35" i="18"/>
  <c r="V35" i="18"/>
  <c r="G36" i="18"/>
  <c r="M36" i="18" s="1"/>
  <c r="I36" i="18"/>
  <c r="K36" i="18"/>
  <c r="O36" i="18"/>
  <c r="Q36" i="18"/>
  <c r="V36" i="18"/>
  <c r="G37" i="18"/>
  <c r="I37" i="18"/>
  <c r="K37" i="18"/>
  <c r="M37" i="18"/>
  <c r="O37" i="18"/>
  <c r="Q37" i="18"/>
  <c r="V37" i="18"/>
  <c r="G38" i="18"/>
  <c r="M38" i="18" s="1"/>
  <c r="I38" i="18"/>
  <c r="K38" i="18"/>
  <c r="O38" i="18"/>
  <c r="Q38" i="18"/>
  <c r="V38" i="18"/>
  <c r="G39" i="18"/>
  <c r="M39" i="18" s="1"/>
  <c r="I39" i="18"/>
  <c r="K39" i="18"/>
  <c r="O39" i="18"/>
  <c r="Q39" i="18"/>
  <c r="V39" i="18"/>
  <c r="G40" i="18"/>
  <c r="M40" i="18" s="1"/>
  <c r="I40" i="18"/>
  <c r="K40" i="18"/>
  <c r="O40" i="18"/>
  <c r="Q40" i="18"/>
  <c r="V40" i="18"/>
  <c r="G41" i="18"/>
  <c r="M41" i="18" s="1"/>
  <c r="I41" i="18"/>
  <c r="K41" i="18"/>
  <c r="O41" i="18"/>
  <c r="Q41" i="18"/>
  <c r="V41" i="18"/>
  <c r="G42" i="18"/>
  <c r="M42" i="18" s="1"/>
  <c r="I42" i="18"/>
  <c r="K42" i="18"/>
  <c r="O42" i="18"/>
  <c r="Q42" i="18"/>
  <c r="V42" i="18"/>
  <c r="G43" i="18"/>
  <c r="M43" i="18" s="1"/>
  <c r="I43" i="18"/>
  <c r="K43" i="18"/>
  <c r="O43" i="18"/>
  <c r="Q43" i="18"/>
  <c r="V43" i="18"/>
  <c r="G44" i="18"/>
  <c r="M44" i="18" s="1"/>
  <c r="I44" i="18"/>
  <c r="K44" i="18"/>
  <c r="O44" i="18"/>
  <c r="Q44" i="18"/>
  <c r="V44" i="18"/>
  <c r="G45" i="18"/>
  <c r="M45" i="18" s="1"/>
  <c r="I45" i="18"/>
  <c r="K45" i="18"/>
  <c r="O45" i="18"/>
  <c r="Q45" i="18"/>
  <c r="V45" i="18"/>
  <c r="G46" i="18"/>
  <c r="I46" i="18"/>
  <c r="K46" i="18"/>
  <c r="M46" i="18"/>
  <c r="O46" i="18"/>
  <c r="Q46" i="18"/>
  <c r="V46" i="18"/>
  <c r="G47" i="18"/>
  <c r="M47" i="18" s="1"/>
  <c r="I47" i="18"/>
  <c r="K47" i="18"/>
  <c r="O47" i="18"/>
  <c r="Q47" i="18"/>
  <c r="V47" i="18"/>
  <c r="G48" i="18"/>
  <c r="M48" i="18" s="1"/>
  <c r="I48" i="18"/>
  <c r="K48" i="18"/>
  <c r="O48" i="18"/>
  <c r="Q48" i="18"/>
  <c r="V48" i="18"/>
  <c r="G49" i="18"/>
  <c r="M49" i="18" s="1"/>
  <c r="I49" i="18"/>
  <c r="K49" i="18"/>
  <c r="O49" i="18"/>
  <c r="Q49" i="18"/>
  <c r="V49" i="18"/>
  <c r="G50" i="18"/>
  <c r="M50" i="18" s="1"/>
  <c r="I50" i="18"/>
  <c r="K50" i="18"/>
  <c r="O50" i="18"/>
  <c r="Q50" i="18"/>
  <c r="V50" i="18"/>
  <c r="G51" i="18"/>
  <c r="M51" i="18" s="1"/>
  <c r="I51" i="18"/>
  <c r="K51" i="18"/>
  <c r="O51" i="18"/>
  <c r="Q51" i="18"/>
  <c r="V51" i="18"/>
  <c r="G52" i="18"/>
  <c r="M52" i="18" s="1"/>
  <c r="I52" i="18"/>
  <c r="K52" i="18"/>
  <c r="O52" i="18"/>
  <c r="Q52" i="18"/>
  <c r="V52" i="18"/>
  <c r="G53" i="18"/>
  <c r="M53" i="18" s="1"/>
  <c r="I53" i="18"/>
  <c r="K53" i="18"/>
  <c r="O53" i="18"/>
  <c r="Q53" i="18"/>
  <c r="V53" i="18"/>
  <c r="G54" i="18"/>
  <c r="M54" i="18" s="1"/>
  <c r="I54" i="18"/>
  <c r="K54" i="18"/>
  <c r="O54" i="18"/>
  <c r="Q54" i="18"/>
  <c r="V54" i="18"/>
  <c r="G55" i="18"/>
  <c r="I55" i="18"/>
  <c r="K55" i="18"/>
  <c r="M55" i="18"/>
  <c r="O55" i="18"/>
  <c r="Q55" i="18"/>
  <c r="V55" i="18"/>
  <c r="G56" i="18"/>
  <c r="M56" i="18" s="1"/>
  <c r="I56" i="18"/>
  <c r="K56" i="18"/>
  <c r="O56" i="18"/>
  <c r="Q56" i="18"/>
  <c r="V56" i="18"/>
  <c r="G57" i="18"/>
  <c r="M57" i="18" s="1"/>
  <c r="I57" i="18"/>
  <c r="K57" i="18"/>
  <c r="O57" i="18"/>
  <c r="Q57" i="18"/>
  <c r="V57" i="18"/>
  <c r="G58" i="18"/>
  <c r="M58" i="18" s="1"/>
  <c r="I58" i="18"/>
  <c r="K58" i="18"/>
  <c r="O58" i="18"/>
  <c r="Q58" i="18"/>
  <c r="V58" i="18"/>
  <c r="G59" i="18"/>
  <c r="M59" i="18" s="1"/>
  <c r="I59" i="18"/>
  <c r="K59" i="18"/>
  <c r="O59" i="18"/>
  <c r="Q59" i="18"/>
  <c r="V59" i="18"/>
  <c r="G60" i="18"/>
  <c r="I60" i="18"/>
  <c r="K60" i="18"/>
  <c r="M60" i="18"/>
  <c r="O60" i="18"/>
  <c r="Q60" i="18"/>
  <c r="V60" i="18"/>
  <c r="G61" i="18"/>
  <c r="M61" i="18" s="1"/>
  <c r="I61" i="18"/>
  <c r="K61" i="18"/>
  <c r="O61" i="18"/>
  <c r="Q61" i="18"/>
  <c r="V61" i="18"/>
  <c r="G62" i="18"/>
  <c r="M62" i="18" s="1"/>
  <c r="I62" i="18"/>
  <c r="K62" i="18"/>
  <c r="O62" i="18"/>
  <c r="Q62" i="18"/>
  <c r="V62" i="18"/>
  <c r="G63" i="18"/>
  <c r="M63" i="18" s="1"/>
  <c r="I63" i="18"/>
  <c r="K63" i="18"/>
  <c r="O63" i="18"/>
  <c r="Q63" i="18"/>
  <c r="V63" i="18"/>
  <c r="G64" i="18"/>
  <c r="M64" i="18" s="1"/>
  <c r="I64" i="18"/>
  <c r="K64" i="18"/>
  <c r="O64" i="18"/>
  <c r="Q64" i="18"/>
  <c r="V64" i="18"/>
  <c r="G65" i="18"/>
  <c r="M65" i="18" s="1"/>
  <c r="I65" i="18"/>
  <c r="K65" i="18"/>
  <c r="O65" i="18"/>
  <c r="Q65" i="18"/>
  <c r="V65" i="18"/>
  <c r="G66" i="18"/>
  <c r="M66" i="18" s="1"/>
  <c r="I66" i="18"/>
  <c r="K66" i="18"/>
  <c r="O66" i="18"/>
  <c r="Q66" i="18"/>
  <c r="V66" i="18"/>
  <c r="G67" i="18"/>
  <c r="M67" i="18" s="1"/>
  <c r="I67" i="18"/>
  <c r="K67" i="18"/>
  <c r="O67" i="18"/>
  <c r="Q67" i="18"/>
  <c r="V67" i="18"/>
  <c r="G68" i="18"/>
  <c r="M68" i="18" s="1"/>
  <c r="I68" i="18"/>
  <c r="K68" i="18"/>
  <c r="O68" i="18"/>
  <c r="Q68" i="18"/>
  <c r="V68" i="18"/>
  <c r="G69" i="18"/>
  <c r="I69" i="18"/>
  <c r="K69" i="18"/>
  <c r="M69" i="18"/>
  <c r="O69" i="18"/>
  <c r="Q69" i="18"/>
  <c r="V69" i="18"/>
  <c r="G70" i="18"/>
  <c r="M70" i="18" s="1"/>
  <c r="I70" i="18"/>
  <c r="K70" i="18"/>
  <c r="O70" i="18"/>
  <c r="Q70" i="18"/>
  <c r="V70" i="18"/>
  <c r="G71" i="18"/>
  <c r="M71" i="18" s="1"/>
  <c r="I71" i="18"/>
  <c r="K71" i="18"/>
  <c r="O71" i="18"/>
  <c r="Q71" i="18"/>
  <c r="V71" i="18"/>
  <c r="G72" i="18"/>
  <c r="M72" i="18" s="1"/>
  <c r="I72" i="18"/>
  <c r="K72" i="18"/>
  <c r="O72" i="18"/>
  <c r="Q72" i="18"/>
  <c r="V72" i="18"/>
  <c r="G73" i="18"/>
  <c r="M73" i="18" s="1"/>
  <c r="I73" i="18"/>
  <c r="K73" i="18"/>
  <c r="O73" i="18"/>
  <c r="Q73" i="18"/>
  <c r="V73" i="18"/>
  <c r="G74" i="18"/>
  <c r="M74" i="18" s="1"/>
  <c r="I74" i="18"/>
  <c r="K74" i="18"/>
  <c r="O74" i="18"/>
  <c r="Q74" i="18"/>
  <c r="V74" i="18"/>
  <c r="G75" i="18"/>
  <c r="M75" i="18" s="1"/>
  <c r="I75" i="18"/>
  <c r="K75" i="18"/>
  <c r="O75" i="18"/>
  <c r="Q75" i="18"/>
  <c r="V75" i="18"/>
  <c r="G76" i="18"/>
  <c r="M76" i="18" s="1"/>
  <c r="I76" i="18"/>
  <c r="K76" i="18"/>
  <c r="O76" i="18"/>
  <c r="Q76" i="18"/>
  <c r="V76" i="18"/>
  <c r="G77" i="18"/>
  <c r="M77" i="18" s="1"/>
  <c r="I77" i="18"/>
  <c r="K77" i="18"/>
  <c r="O77" i="18"/>
  <c r="Q77" i="18"/>
  <c r="V77" i="18"/>
  <c r="G78" i="18"/>
  <c r="I78" i="18"/>
  <c r="K78" i="18"/>
  <c r="M78" i="18"/>
  <c r="O78" i="18"/>
  <c r="Q78" i="18"/>
  <c r="V78" i="18"/>
  <c r="G79" i="18"/>
  <c r="M79" i="18" s="1"/>
  <c r="I79" i="18"/>
  <c r="K79" i="18"/>
  <c r="O79" i="18"/>
  <c r="Q79" i="18"/>
  <c r="V79" i="18"/>
  <c r="G80" i="18"/>
  <c r="M80" i="18" s="1"/>
  <c r="I80" i="18"/>
  <c r="K80" i="18"/>
  <c r="O80" i="18"/>
  <c r="Q80" i="18"/>
  <c r="V80" i="18"/>
  <c r="G81" i="18"/>
  <c r="M81" i="18" s="1"/>
  <c r="I81" i="18"/>
  <c r="K81" i="18"/>
  <c r="O81" i="18"/>
  <c r="Q81" i="18"/>
  <c r="V81" i="18"/>
  <c r="G82" i="18"/>
  <c r="M82" i="18" s="1"/>
  <c r="I82" i="18"/>
  <c r="K82" i="18"/>
  <c r="O82" i="18"/>
  <c r="Q82" i="18"/>
  <c r="V82" i="18"/>
  <c r="G83" i="18"/>
  <c r="I83" i="18"/>
  <c r="K83" i="18"/>
  <c r="M83" i="18"/>
  <c r="O83" i="18"/>
  <c r="Q83" i="18"/>
  <c r="V83" i="18"/>
  <c r="G84" i="18"/>
  <c r="M84" i="18" s="1"/>
  <c r="I84" i="18"/>
  <c r="K84" i="18"/>
  <c r="O84" i="18"/>
  <c r="Q84" i="18"/>
  <c r="V84" i="18"/>
  <c r="G85" i="18"/>
  <c r="I85" i="18"/>
  <c r="K85" i="18"/>
  <c r="M85" i="18"/>
  <c r="O85" i="18"/>
  <c r="Q85" i="18"/>
  <c r="V85" i="18"/>
  <c r="G86" i="18"/>
  <c r="M86" i="18" s="1"/>
  <c r="I86" i="18"/>
  <c r="K86" i="18"/>
  <c r="O86" i="18"/>
  <c r="Q86" i="18"/>
  <c r="V86" i="18"/>
  <c r="G87" i="18"/>
  <c r="M87" i="18" s="1"/>
  <c r="I87" i="18"/>
  <c r="K87" i="18"/>
  <c r="O87" i="18"/>
  <c r="Q87" i="18"/>
  <c r="V87" i="18"/>
  <c r="G88" i="18"/>
  <c r="M88" i="18" s="1"/>
  <c r="I88" i="18"/>
  <c r="K88" i="18"/>
  <c r="O88" i="18"/>
  <c r="Q88" i="18"/>
  <c r="V88" i="18"/>
  <c r="G89" i="18"/>
  <c r="M89" i="18" s="1"/>
  <c r="I89" i="18"/>
  <c r="K89" i="18"/>
  <c r="O89" i="18"/>
  <c r="Q89" i="18"/>
  <c r="V89" i="18"/>
  <c r="G90" i="18"/>
  <c r="M90" i="18" s="1"/>
  <c r="I90" i="18"/>
  <c r="K90" i="18"/>
  <c r="O90" i="18"/>
  <c r="Q90" i="18"/>
  <c r="V90" i="18"/>
  <c r="G91" i="18"/>
  <c r="M91" i="18" s="1"/>
  <c r="I91" i="18"/>
  <c r="K91" i="18"/>
  <c r="O91" i="18"/>
  <c r="Q91" i="18"/>
  <c r="V91" i="18"/>
  <c r="G92" i="18"/>
  <c r="I92" i="18"/>
  <c r="K92" i="18"/>
  <c r="M92" i="18"/>
  <c r="O92" i="18"/>
  <c r="Q92" i="18"/>
  <c r="V92" i="18"/>
  <c r="G93" i="18"/>
  <c r="M93" i="18" s="1"/>
  <c r="I93" i="18"/>
  <c r="K93" i="18"/>
  <c r="O93" i="18"/>
  <c r="Q93" i="18"/>
  <c r="V93" i="18"/>
  <c r="G94" i="18"/>
  <c r="M94" i="18" s="1"/>
  <c r="I94" i="18"/>
  <c r="K94" i="18"/>
  <c r="O94" i="18"/>
  <c r="Q94" i="18"/>
  <c r="V94" i="18"/>
  <c r="G95" i="18"/>
  <c r="M95" i="18" s="1"/>
  <c r="I95" i="18"/>
  <c r="K95" i="18"/>
  <c r="O95" i="18"/>
  <c r="Q95" i="18"/>
  <c r="V95" i="18"/>
  <c r="G96" i="18"/>
  <c r="M96" i="18" s="1"/>
  <c r="I96" i="18"/>
  <c r="K96" i="18"/>
  <c r="O96" i="18"/>
  <c r="Q96" i="18"/>
  <c r="V96" i="18"/>
  <c r="G97" i="18"/>
  <c r="M97" i="18" s="1"/>
  <c r="I97" i="18"/>
  <c r="K97" i="18"/>
  <c r="O97" i="18"/>
  <c r="Q97" i="18"/>
  <c r="V97" i="18"/>
  <c r="G98" i="18"/>
  <c r="M98" i="18" s="1"/>
  <c r="I98" i="18"/>
  <c r="K98" i="18"/>
  <c r="O98" i="18"/>
  <c r="Q98" i="18"/>
  <c r="V98" i="18"/>
  <c r="AE102" i="18"/>
  <c r="F51" i="1" s="1"/>
  <c r="G9" i="17"/>
  <c r="M9" i="17" s="1"/>
  <c r="I9" i="17"/>
  <c r="K9" i="17"/>
  <c r="O9" i="17"/>
  <c r="Q9" i="17"/>
  <c r="V9" i="17"/>
  <c r="G10" i="17"/>
  <c r="M10" i="17" s="1"/>
  <c r="I10" i="17"/>
  <c r="K10" i="17"/>
  <c r="O10" i="17"/>
  <c r="Q10" i="17"/>
  <c r="V10" i="17"/>
  <c r="G11" i="17"/>
  <c r="I11" i="17"/>
  <c r="K11" i="17"/>
  <c r="M11" i="17"/>
  <c r="O11" i="17"/>
  <c r="Q11" i="17"/>
  <c r="V11" i="17"/>
  <c r="G12" i="17"/>
  <c r="I12" i="17"/>
  <c r="K12" i="17"/>
  <c r="M12" i="17"/>
  <c r="O12" i="17"/>
  <c r="Q12" i="17"/>
  <c r="V12" i="17"/>
  <c r="G13" i="17"/>
  <c r="I13" i="17"/>
  <c r="K13" i="17"/>
  <c r="M13" i="17"/>
  <c r="O13" i="17"/>
  <c r="Q13" i="17"/>
  <c r="V13" i="17"/>
  <c r="G14" i="17"/>
  <c r="I14" i="17"/>
  <c r="K14" i="17"/>
  <c r="O14" i="17"/>
  <c r="Q14" i="17"/>
  <c r="V14" i="17"/>
  <c r="G15" i="17"/>
  <c r="M15" i="17" s="1"/>
  <c r="I15" i="17"/>
  <c r="K15" i="17"/>
  <c r="O15" i="17"/>
  <c r="Q15" i="17"/>
  <c r="V15" i="17"/>
  <c r="G16" i="17"/>
  <c r="I16" i="17"/>
  <c r="K16" i="17"/>
  <c r="O16" i="17"/>
  <c r="Q16" i="17"/>
  <c r="V16" i="17"/>
  <c r="G17" i="17"/>
  <c r="M17" i="17" s="1"/>
  <c r="I17" i="17"/>
  <c r="K17" i="17"/>
  <c r="O17" i="17"/>
  <c r="Q17" i="17"/>
  <c r="V17" i="17"/>
  <c r="G18" i="17"/>
  <c r="M18" i="17" s="1"/>
  <c r="I18" i="17"/>
  <c r="K18" i="17"/>
  <c r="O18" i="17"/>
  <c r="Q18" i="17"/>
  <c r="V18" i="17"/>
  <c r="G19" i="17"/>
  <c r="M19" i="17" s="1"/>
  <c r="I19" i="17"/>
  <c r="K19" i="17"/>
  <c r="O19" i="17"/>
  <c r="Q19" i="17"/>
  <c r="V19" i="17"/>
  <c r="G20" i="17"/>
  <c r="M20" i="17" s="1"/>
  <c r="I20" i="17"/>
  <c r="K20" i="17"/>
  <c r="O20" i="17"/>
  <c r="Q20" i="17"/>
  <c r="V20" i="17"/>
  <c r="G21" i="17"/>
  <c r="M21" i="17" s="1"/>
  <c r="I21" i="17"/>
  <c r="K21" i="17"/>
  <c r="O21" i="17"/>
  <c r="Q21" i="17"/>
  <c r="V21" i="17"/>
  <c r="G22" i="17"/>
  <c r="I22" i="17"/>
  <c r="K22" i="17"/>
  <c r="M22" i="17"/>
  <c r="O22" i="17"/>
  <c r="Q22" i="17"/>
  <c r="V22" i="17"/>
  <c r="G23" i="17"/>
  <c r="M23" i="17" s="1"/>
  <c r="I23" i="17"/>
  <c r="K23" i="17"/>
  <c r="O23" i="17"/>
  <c r="Q23" i="17"/>
  <c r="V23" i="17"/>
  <c r="G24" i="17"/>
  <c r="M24" i="17" s="1"/>
  <c r="I24" i="17"/>
  <c r="K24" i="17"/>
  <c r="O24" i="17"/>
  <c r="Q24" i="17"/>
  <c r="V24" i="17"/>
  <c r="G25" i="17"/>
  <c r="M25" i="17" s="1"/>
  <c r="I25" i="17"/>
  <c r="K25" i="17"/>
  <c r="O25" i="17"/>
  <c r="Q25" i="17"/>
  <c r="V25" i="17"/>
  <c r="G26" i="17"/>
  <c r="M26" i="17" s="1"/>
  <c r="I26" i="17"/>
  <c r="K26" i="17"/>
  <c r="O26" i="17"/>
  <c r="Q26" i="17"/>
  <c r="V26" i="17"/>
  <c r="G27" i="17"/>
  <c r="M27" i="17" s="1"/>
  <c r="I27" i="17"/>
  <c r="K27" i="17"/>
  <c r="O27" i="17"/>
  <c r="Q27" i="17"/>
  <c r="V27" i="17"/>
  <c r="G28" i="17"/>
  <c r="M28" i="17" s="1"/>
  <c r="I28" i="17"/>
  <c r="K28" i="17"/>
  <c r="O28" i="17"/>
  <c r="Q28" i="17"/>
  <c r="V28" i="17"/>
  <c r="G29" i="17"/>
  <c r="I29" i="17"/>
  <c r="K29" i="17"/>
  <c r="M29" i="17"/>
  <c r="O29" i="17"/>
  <c r="Q29" i="17"/>
  <c r="V29" i="17"/>
  <c r="G30" i="17"/>
  <c r="M30" i="17" s="1"/>
  <c r="I30" i="17"/>
  <c r="K30" i="17"/>
  <c r="O30" i="17"/>
  <c r="Q30" i="17"/>
  <c r="V30" i="17"/>
  <c r="G31" i="17"/>
  <c r="M31" i="17" s="1"/>
  <c r="I31" i="17"/>
  <c r="K31" i="17"/>
  <c r="O31" i="17"/>
  <c r="Q31" i="17"/>
  <c r="V31" i="17"/>
  <c r="G32" i="17"/>
  <c r="M32" i="17" s="1"/>
  <c r="I32" i="17"/>
  <c r="K32" i="17"/>
  <c r="O32" i="17"/>
  <c r="Q32" i="17"/>
  <c r="V32" i="17"/>
  <c r="G33" i="17"/>
  <c r="M33" i="17" s="1"/>
  <c r="I33" i="17"/>
  <c r="K33" i="17"/>
  <c r="O33" i="17"/>
  <c r="Q33" i="17"/>
  <c r="V33" i="17"/>
  <c r="G34" i="17"/>
  <c r="M34" i="17" s="1"/>
  <c r="I34" i="17"/>
  <c r="K34" i="17"/>
  <c r="O34" i="17"/>
  <c r="Q34" i="17"/>
  <c r="V34" i="17"/>
  <c r="G35" i="17"/>
  <c r="M35" i="17" s="1"/>
  <c r="I35" i="17"/>
  <c r="K35" i="17"/>
  <c r="O35" i="17"/>
  <c r="Q35" i="17"/>
  <c r="V35" i="17"/>
  <c r="G36" i="17"/>
  <c r="I36" i="17"/>
  <c r="K36" i="17"/>
  <c r="M36" i="17"/>
  <c r="O36" i="17"/>
  <c r="Q36" i="17"/>
  <c r="V36" i="17"/>
  <c r="G38" i="17"/>
  <c r="M38" i="17" s="1"/>
  <c r="I38" i="17"/>
  <c r="K38" i="17"/>
  <c r="O38" i="17"/>
  <c r="Q38" i="17"/>
  <c r="V38" i="17"/>
  <c r="G39" i="17"/>
  <c r="M39" i="17" s="1"/>
  <c r="I39" i="17"/>
  <c r="K39" i="17"/>
  <c r="O39" i="17"/>
  <c r="Q39" i="17"/>
  <c r="V39" i="17"/>
  <c r="G40" i="17"/>
  <c r="I40" i="17"/>
  <c r="K40" i="17"/>
  <c r="O40" i="17"/>
  <c r="Q40" i="17"/>
  <c r="V40" i="17"/>
  <c r="G41" i="17"/>
  <c r="M41" i="17" s="1"/>
  <c r="I41" i="17"/>
  <c r="K41" i="17"/>
  <c r="O41" i="17"/>
  <c r="Q41" i="17"/>
  <c r="V41" i="17"/>
  <c r="G42" i="17"/>
  <c r="M42" i="17" s="1"/>
  <c r="I42" i="17"/>
  <c r="K42" i="17"/>
  <c r="O42" i="17"/>
  <c r="Q42" i="17"/>
  <c r="V42" i="17"/>
  <c r="G43" i="17"/>
  <c r="M43" i="17" s="1"/>
  <c r="I43" i="17"/>
  <c r="K43" i="17"/>
  <c r="O43" i="17"/>
  <c r="Q43" i="17"/>
  <c r="V43" i="17"/>
  <c r="G44" i="17"/>
  <c r="M44" i="17" s="1"/>
  <c r="I44" i="17"/>
  <c r="K44" i="17"/>
  <c r="O44" i="17"/>
  <c r="Q44" i="17"/>
  <c r="V44" i="17"/>
  <c r="G45" i="17"/>
  <c r="M45" i="17" s="1"/>
  <c r="I45" i="17"/>
  <c r="K45" i="17"/>
  <c r="O45" i="17"/>
  <c r="Q45" i="17"/>
  <c r="V45" i="17"/>
  <c r="G46" i="17"/>
  <c r="M46" i="17" s="1"/>
  <c r="I46" i="17"/>
  <c r="K46" i="17"/>
  <c r="O46" i="17"/>
  <c r="Q46" i="17"/>
  <c r="V46" i="17"/>
  <c r="G47" i="17"/>
  <c r="M47" i="17" s="1"/>
  <c r="I47" i="17"/>
  <c r="K47" i="17"/>
  <c r="O47" i="17"/>
  <c r="Q47" i="17"/>
  <c r="V47" i="17"/>
  <c r="G48" i="17"/>
  <c r="M48" i="17" s="1"/>
  <c r="I48" i="17"/>
  <c r="K48" i="17"/>
  <c r="O48" i="17"/>
  <c r="Q48" i="17"/>
  <c r="V48" i="17"/>
  <c r="G49" i="17"/>
  <c r="I49" i="17"/>
  <c r="K49" i="17"/>
  <c r="M49" i="17"/>
  <c r="O49" i="17"/>
  <c r="Q49" i="17"/>
  <c r="V49" i="17"/>
  <c r="G50" i="17"/>
  <c r="M50" i="17" s="1"/>
  <c r="I50" i="17"/>
  <c r="K50" i="17"/>
  <c r="O50" i="17"/>
  <c r="Q50" i="17"/>
  <c r="V50" i="17"/>
  <c r="G51" i="17"/>
  <c r="M51" i="17" s="1"/>
  <c r="I51" i="17"/>
  <c r="K51" i="17"/>
  <c r="O51" i="17"/>
  <c r="Q51" i="17"/>
  <c r="V51" i="17"/>
  <c r="G52" i="17"/>
  <c r="I52" i="17"/>
  <c r="K52" i="17"/>
  <c r="M52" i="17"/>
  <c r="O52" i="17"/>
  <c r="Q52" i="17"/>
  <c r="V52" i="17"/>
  <c r="G53" i="17"/>
  <c r="M53" i="17" s="1"/>
  <c r="I53" i="17"/>
  <c r="K53" i="17"/>
  <c r="O53" i="17"/>
  <c r="Q53" i="17"/>
  <c r="V53" i="17"/>
  <c r="G55" i="17"/>
  <c r="M55" i="17" s="1"/>
  <c r="I55" i="17"/>
  <c r="I54" i="17" s="1"/>
  <c r="K55" i="17"/>
  <c r="O55" i="17"/>
  <c r="Q55" i="17"/>
  <c r="V55" i="17"/>
  <c r="G56" i="17"/>
  <c r="M56" i="17" s="1"/>
  <c r="I56" i="17"/>
  <c r="K56" i="17"/>
  <c r="O56" i="17"/>
  <c r="Q56" i="17"/>
  <c r="V56" i="17"/>
  <c r="G57" i="17"/>
  <c r="M57" i="17" s="1"/>
  <c r="I57" i="17"/>
  <c r="K57" i="17"/>
  <c r="O57" i="17"/>
  <c r="Q57" i="17"/>
  <c r="V57" i="17"/>
  <c r="G58" i="17"/>
  <c r="I58" i="17"/>
  <c r="K58" i="17"/>
  <c r="M58" i="17"/>
  <c r="O58" i="17"/>
  <c r="Q58" i="17"/>
  <c r="V58" i="17"/>
  <c r="G59" i="17"/>
  <c r="M59" i="17" s="1"/>
  <c r="I59" i="17"/>
  <c r="K59" i="17"/>
  <c r="O59" i="17"/>
  <c r="Q59" i="17"/>
  <c r="V59" i="17"/>
  <c r="G60" i="17"/>
  <c r="M60" i="17" s="1"/>
  <c r="I60" i="17"/>
  <c r="K60" i="17"/>
  <c r="O60" i="17"/>
  <c r="Q60" i="17"/>
  <c r="V60" i="17"/>
  <c r="G61" i="17"/>
  <c r="M61" i="17" s="1"/>
  <c r="I61" i="17"/>
  <c r="K61" i="17"/>
  <c r="O61" i="17"/>
  <c r="Q61" i="17"/>
  <c r="V61" i="17"/>
  <c r="G62" i="17"/>
  <c r="I62" i="17"/>
  <c r="K62" i="17"/>
  <c r="O62" i="17"/>
  <c r="Q62" i="17"/>
  <c r="V62" i="17"/>
  <c r="G63" i="17"/>
  <c r="M63" i="17" s="1"/>
  <c r="I63" i="17"/>
  <c r="K63" i="17"/>
  <c r="O63" i="17"/>
  <c r="Q63" i="17"/>
  <c r="V63" i="17"/>
  <c r="G64" i="17"/>
  <c r="M64" i="17" s="1"/>
  <c r="I64" i="17"/>
  <c r="K64" i="17"/>
  <c r="O64" i="17"/>
  <c r="Q64" i="17"/>
  <c r="V64" i="17"/>
  <c r="G65" i="17"/>
  <c r="I65" i="17"/>
  <c r="K65" i="17"/>
  <c r="M65" i="17"/>
  <c r="O65" i="17"/>
  <c r="Q65" i="17"/>
  <c r="V65" i="17"/>
  <c r="G66" i="17"/>
  <c r="M66" i="17" s="1"/>
  <c r="I66" i="17"/>
  <c r="K66" i="17"/>
  <c r="O66" i="17"/>
  <c r="Q66" i="17"/>
  <c r="V66" i="17"/>
  <c r="G67" i="17"/>
  <c r="I67" i="17"/>
  <c r="K67" i="17"/>
  <c r="M67" i="17"/>
  <c r="O67" i="17"/>
  <c r="Q67" i="17"/>
  <c r="V67" i="17"/>
  <c r="G68" i="17"/>
  <c r="M68" i="17" s="1"/>
  <c r="I68" i="17"/>
  <c r="K68" i="17"/>
  <c r="O68" i="17"/>
  <c r="Q68" i="17"/>
  <c r="V68" i="17"/>
  <c r="G69" i="17"/>
  <c r="M69" i="17" s="1"/>
  <c r="I69" i="17"/>
  <c r="K69" i="17"/>
  <c r="O69" i="17"/>
  <c r="Q69" i="17"/>
  <c r="V69" i="17"/>
  <c r="G70" i="17"/>
  <c r="M70" i="17" s="1"/>
  <c r="I70" i="17"/>
  <c r="K70" i="17"/>
  <c r="O70" i="17"/>
  <c r="Q70" i="17"/>
  <c r="V70" i="17"/>
  <c r="G71" i="17"/>
  <c r="M71" i="17" s="1"/>
  <c r="I71" i="17"/>
  <c r="K71" i="17"/>
  <c r="O71" i="17"/>
  <c r="Q71" i="17"/>
  <c r="V71" i="17"/>
  <c r="G72" i="17"/>
  <c r="I72" i="17"/>
  <c r="K72" i="17"/>
  <c r="M72" i="17"/>
  <c r="O72" i="17"/>
  <c r="Q72" i="17"/>
  <c r="V72" i="17"/>
  <c r="G73" i="17"/>
  <c r="M73" i="17" s="1"/>
  <c r="I73" i="17"/>
  <c r="K73" i="17"/>
  <c r="O73" i="17"/>
  <c r="Q73" i="17"/>
  <c r="V73" i="17"/>
  <c r="G75" i="17"/>
  <c r="M75" i="17" s="1"/>
  <c r="I75" i="17"/>
  <c r="K75" i="17"/>
  <c r="O75" i="17"/>
  <c r="Q75" i="17"/>
  <c r="V75" i="17"/>
  <c r="G76" i="17"/>
  <c r="I76" i="17"/>
  <c r="K76" i="17"/>
  <c r="M76" i="17"/>
  <c r="O76" i="17"/>
  <c r="Q76" i="17"/>
  <c r="V76" i="17"/>
  <c r="G77" i="17"/>
  <c r="M77" i="17" s="1"/>
  <c r="I77" i="17"/>
  <c r="K77" i="17"/>
  <c r="O77" i="17"/>
  <c r="Q77" i="17"/>
  <c r="V77" i="17"/>
  <c r="G78" i="17"/>
  <c r="M78" i="17" s="1"/>
  <c r="I78" i="17"/>
  <c r="K78" i="17"/>
  <c r="O78" i="17"/>
  <c r="Q78" i="17"/>
  <c r="V78" i="17"/>
  <c r="G79" i="17"/>
  <c r="M79" i="17" s="1"/>
  <c r="I79" i="17"/>
  <c r="K79" i="17"/>
  <c r="O79" i="17"/>
  <c r="Q79" i="17"/>
  <c r="V79" i="17"/>
  <c r="G80" i="17"/>
  <c r="M80" i="17" s="1"/>
  <c r="I80" i="17"/>
  <c r="K80" i="17"/>
  <c r="O80" i="17"/>
  <c r="Q80" i="17"/>
  <c r="V80" i="17"/>
  <c r="G81" i="17"/>
  <c r="I81" i="17"/>
  <c r="K81" i="17"/>
  <c r="M81" i="17"/>
  <c r="O81" i="17"/>
  <c r="Q81" i="17"/>
  <c r="V81" i="17"/>
  <c r="G82" i="17"/>
  <c r="M82" i="17" s="1"/>
  <c r="I82" i="17"/>
  <c r="K82" i="17"/>
  <c r="O82" i="17"/>
  <c r="Q82" i="17"/>
  <c r="V82" i="17"/>
  <c r="G83" i="17"/>
  <c r="M83" i="17" s="1"/>
  <c r="I83" i="17"/>
  <c r="K83" i="17"/>
  <c r="O83" i="17"/>
  <c r="Q83" i="17"/>
  <c r="V83" i="17"/>
  <c r="G84" i="17"/>
  <c r="M84" i="17" s="1"/>
  <c r="I84" i="17"/>
  <c r="K84" i="17"/>
  <c r="O84" i="17"/>
  <c r="Q84" i="17"/>
  <c r="V84" i="17"/>
  <c r="G85" i="17"/>
  <c r="I85" i="17"/>
  <c r="K85" i="17"/>
  <c r="M85" i="17"/>
  <c r="O85" i="17"/>
  <c r="Q85" i="17"/>
  <c r="V85" i="17"/>
  <c r="AE87" i="17"/>
  <c r="F50" i="1" s="1"/>
  <c r="G9" i="16"/>
  <c r="M9" i="16" s="1"/>
  <c r="I9" i="16"/>
  <c r="K9" i="16"/>
  <c r="O9" i="16"/>
  <c r="Q9" i="16"/>
  <c r="V9" i="16"/>
  <c r="G10" i="16"/>
  <c r="M10" i="16" s="1"/>
  <c r="I10" i="16"/>
  <c r="K10" i="16"/>
  <c r="O10" i="16"/>
  <c r="Q10" i="16"/>
  <c r="V10" i="16"/>
  <c r="G11" i="16"/>
  <c r="M11" i="16" s="1"/>
  <c r="I11" i="16"/>
  <c r="K11" i="16"/>
  <c r="O11" i="16"/>
  <c r="Q11" i="16"/>
  <c r="V11" i="16"/>
  <c r="G12" i="16"/>
  <c r="M12" i="16" s="1"/>
  <c r="I12" i="16"/>
  <c r="K12" i="16"/>
  <c r="O12" i="16"/>
  <c r="Q12" i="16"/>
  <c r="V12" i="16"/>
  <c r="G13" i="16"/>
  <c r="M13" i="16" s="1"/>
  <c r="I13" i="16"/>
  <c r="K13" i="16"/>
  <c r="O13" i="16"/>
  <c r="Q13" i="16"/>
  <c r="V13" i="16"/>
  <c r="G14" i="16"/>
  <c r="M14" i="16" s="1"/>
  <c r="I14" i="16"/>
  <c r="K14" i="16"/>
  <c r="O14" i="16"/>
  <c r="Q14" i="16"/>
  <c r="V14" i="16"/>
  <c r="G15" i="16"/>
  <c r="I15" i="16"/>
  <c r="K15" i="16"/>
  <c r="M15" i="16"/>
  <c r="O15" i="16"/>
  <c r="Q15" i="16"/>
  <c r="V15" i="16"/>
  <c r="G16" i="16"/>
  <c r="I16" i="16"/>
  <c r="K16" i="16"/>
  <c r="O16" i="16"/>
  <c r="Q16" i="16"/>
  <c r="V16" i="16"/>
  <c r="G18" i="16"/>
  <c r="M18" i="16" s="1"/>
  <c r="I18" i="16"/>
  <c r="K18" i="16"/>
  <c r="O18" i="16"/>
  <c r="Q18" i="16"/>
  <c r="V18" i="16"/>
  <c r="G19" i="16"/>
  <c r="M19" i="16" s="1"/>
  <c r="I19" i="16"/>
  <c r="K19" i="16"/>
  <c r="O19" i="16"/>
  <c r="Q19" i="16"/>
  <c r="V19" i="16"/>
  <c r="G20" i="16"/>
  <c r="I20" i="16"/>
  <c r="K20" i="16"/>
  <c r="M20" i="16"/>
  <c r="O20" i="16"/>
  <c r="Q20" i="16"/>
  <c r="V20" i="16"/>
  <c r="G21" i="16"/>
  <c r="M21" i="16" s="1"/>
  <c r="I21" i="16"/>
  <c r="K21" i="16"/>
  <c r="O21" i="16"/>
  <c r="Q21" i="16"/>
  <c r="V21" i="16"/>
  <c r="G22" i="16"/>
  <c r="M22" i="16" s="1"/>
  <c r="I22" i="16"/>
  <c r="K22" i="16"/>
  <c r="O22" i="16"/>
  <c r="Q22" i="16"/>
  <c r="V22" i="16"/>
  <c r="G23" i="16"/>
  <c r="M23" i="16" s="1"/>
  <c r="I23" i="16"/>
  <c r="K23" i="16"/>
  <c r="O23" i="16"/>
  <c r="Q23" i="16"/>
  <c r="V23" i="16"/>
  <c r="G24" i="16"/>
  <c r="M24" i="16" s="1"/>
  <c r="I24" i="16"/>
  <c r="K24" i="16"/>
  <c r="O24" i="16"/>
  <c r="Q24" i="16"/>
  <c r="V24" i="16"/>
  <c r="G25" i="16"/>
  <c r="M25" i="16" s="1"/>
  <c r="I25" i="16"/>
  <c r="K25" i="16"/>
  <c r="O25" i="16"/>
  <c r="Q25" i="16"/>
  <c r="V25" i="16"/>
  <c r="G26" i="16"/>
  <c r="M26" i="16" s="1"/>
  <c r="I26" i="16"/>
  <c r="K26" i="16"/>
  <c r="O26" i="16"/>
  <c r="Q26" i="16"/>
  <c r="V26" i="16"/>
  <c r="G27" i="16"/>
  <c r="M27" i="16" s="1"/>
  <c r="I27" i="16"/>
  <c r="K27" i="16"/>
  <c r="O27" i="16"/>
  <c r="Q27" i="16"/>
  <c r="V27" i="16"/>
  <c r="G28" i="16"/>
  <c r="M28" i="16" s="1"/>
  <c r="I28" i="16"/>
  <c r="K28" i="16"/>
  <c r="O28" i="16"/>
  <c r="Q28" i="16"/>
  <c r="V28" i="16"/>
  <c r="G29" i="16"/>
  <c r="I29" i="16"/>
  <c r="K29" i="16"/>
  <c r="M29" i="16"/>
  <c r="O29" i="16"/>
  <c r="Q29" i="16"/>
  <c r="V29" i="16"/>
  <c r="G30" i="16"/>
  <c r="M30" i="16" s="1"/>
  <c r="I30" i="16"/>
  <c r="K30" i="16"/>
  <c r="O30" i="16"/>
  <c r="Q30" i="16"/>
  <c r="V30" i="16"/>
  <c r="G31" i="16"/>
  <c r="I31" i="16"/>
  <c r="K31" i="16"/>
  <c r="M31" i="16"/>
  <c r="O31" i="16"/>
  <c r="Q31" i="16"/>
  <c r="V31" i="16"/>
  <c r="G32" i="16"/>
  <c r="M32" i="16" s="1"/>
  <c r="I32" i="16"/>
  <c r="K32" i="16"/>
  <c r="O32" i="16"/>
  <c r="Q32" i="16"/>
  <c r="V32" i="16"/>
  <c r="G33" i="16"/>
  <c r="M33" i="16" s="1"/>
  <c r="I33" i="16"/>
  <c r="K33" i="16"/>
  <c r="O33" i="16"/>
  <c r="Q33" i="16"/>
  <c r="V33" i="16"/>
  <c r="G34" i="16"/>
  <c r="M34" i="16" s="1"/>
  <c r="I34" i="16"/>
  <c r="K34" i="16"/>
  <c r="O34" i="16"/>
  <c r="Q34" i="16"/>
  <c r="V34" i="16"/>
  <c r="G35" i="16"/>
  <c r="M35" i="16" s="1"/>
  <c r="I35" i="16"/>
  <c r="K35" i="16"/>
  <c r="O35" i="16"/>
  <c r="Q35" i="16"/>
  <c r="V35" i="16"/>
  <c r="G36" i="16"/>
  <c r="M36" i="16" s="1"/>
  <c r="I36" i="16"/>
  <c r="K36" i="16"/>
  <c r="O36" i="16"/>
  <c r="Q36" i="16"/>
  <c r="V36" i="16"/>
  <c r="G37" i="16"/>
  <c r="M37" i="16" s="1"/>
  <c r="I37" i="16"/>
  <c r="K37" i="16"/>
  <c r="O37" i="16"/>
  <c r="Q37" i="16"/>
  <c r="V37" i="16"/>
  <c r="G38" i="16"/>
  <c r="M38" i="16" s="1"/>
  <c r="I38" i="16"/>
  <c r="K38" i="16"/>
  <c r="O38" i="16"/>
  <c r="Q38" i="16"/>
  <c r="V38" i="16"/>
  <c r="G39" i="16"/>
  <c r="M39" i="16" s="1"/>
  <c r="I39" i="16"/>
  <c r="K39" i="16"/>
  <c r="O39" i="16"/>
  <c r="Q39" i="16"/>
  <c r="V39" i="16"/>
  <c r="G41" i="16"/>
  <c r="M41" i="16" s="1"/>
  <c r="I41" i="16"/>
  <c r="K41" i="16"/>
  <c r="O41" i="16"/>
  <c r="Q41" i="16"/>
  <c r="V41" i="16"/>
  <c r="G42" i="16"/>
  <c r="M42" i="16" s="1"/>
  <c r="I42" i="16"/>
  <c r="K42" i="16"/>
  <c r="O42" i="16"/>
  <c r="Q42" i="16"/>
  <c r="V42" i="16"/>
  <c r="G43" i="16"/>
  <c r="M43" i="16" s="1"/>
  <c r="I43" i="16"/>
  <c r="K43" i="16"/>
  <c r="O43" i="16"/>
  <c r="Q43" i="16"/>
  <c r="V43" i="16"/>
  <c r="G44" i="16"/>
  <c r="M44" i="16" s="1"/>
  <c r="I44" i="16"/>
  <c r="K44" i="16"/>
  <c r="O44" i="16"/>
  <c r="Q44" i="16"/>
  <c r="V44" i="16"/>
  <c r="G45" i="16"/>
  <c r="M45" i="16" s="1"/>
  <c r="I45" i="16"/>
  <c r="K45" i="16"/>
  <c r="O45" i="16"/>
  <c r="Q45" i="16"/>
  <c r="V45" i="16"/>
  <c r="G46" i="16"/>
  <c r="M46" i="16" s="1"/>
  <c r="I46" i="16"/>
  <c r="K46" i="16"/>
  <c r="O46" i="16"/>
  <c r="Q46" i="16"/>
  <c r="V46" i="16"/>
  <c r="G47" i="16"/>
  <c r="M47" i="16" s="1"/>
  <c r="I47" i="16"/>
  <c r="K47" i="16"/>
  <c r="O47" i="16"/>
  <c r="Q47" i="16"/>
  <c r="V47" i="16"/>
  <c r="G48" i="16"/>
  <c r="I48" i="16"/>
  <c r="K48" i="16"/>
  <c r="O48" i="16"/>
  <c r="Q48" i="16"/>
  <c r="V48" i="16"/>
  <c r="G49" i="16"/>
  <c r="M49" i="16" s="1"/>
  <c r="I49" i="16"/>
  <c r="K49" i="16"/>
  <c r="O49" i="16"/>
  <c r="Q49" i="16"/>
  <c r="V49" i="16"/>
  <c r="G50" i="16"/>
  <c r="M50" i="16" s="1"/>
  <c r="I50" i="16"/>
  <c r="K50" i="16"/>
  <c r="O50" i="16"/>
  <c r="Q50" i="16"/>
  <c r="V50" i="16"/>
  <c r="G51" i="16"/>
  <c r="M51" i="16" s="1"/>
  <c r="I51" i="16"/>
  <c r="K51" i="16"/>
  <c r="O51" i="16"/>
  <c r="Q51" i="16"/>
  <c r="V51" i="16"/>
  <c r="G52" i="16"/>
  <c r="M52" i="16" s="1"/>
  <c r="I52" i="16"/>
  <c r="K52" i="16"/>
  <c r="O52" i="16"/>
  <c r="Q52" i="16"/>
  <c r="V52" i="16"/>
  <c r="G53" i="16"/>
  <c r="M53" i="16" s="1"/>
  <c r="I53" i="16"/>
  <c r="K53" i="16"/>
  <c r="O53" i="16"/>
  <c r="Q53" i="16"/>
  <c r="V53" i="16"/>
  <c r="G54" i="16"/>
  <c r="M54" i="16" s="1"/>
  <c r="I54" i="16"/>
  <c r="K54" i="16"/>
  <c r="O54" i="16"/>
  <c r="Q54" i="16"/>
  <c r="V54" i="16"/>
  <c r="G55" i="16"/>
  <c r="M55" i="16" s="1"/>
  <c r="I55" i="16"/>
  <c r="K55" i="16"/>
  <c r="O55" i="16"/>
  <c r="Q55" i="16"/>
  <c r="V55" i="16"/>
  <c r="G56" i="16"/>
  <c r="M56" i="16" s="1"/>
  <c r="I56" i="16"/>
  <c r="K56" i="16"/>
  <c r="O56" i="16"/>
  <c r="Q56" i="16"/>
  <c r="V56" i="16"/>
  <c r="G57" i="16"/>
  <c r="M57" i="16" s="1"/>
  <c r="I57" i="16"/>
  <c r="K57" i="16"/>
  <c r="O57" i="16"/>
  <c r="Q57" i="16"/>
  <c r="V57" i="16"/>
  <c r="G58" i="16"/>
  <c r="M58" i="16" s="1"/>
  <c r="I58" i="16"/>
  <c r="K58" i="16"/>
  <c r="O58" i="16"/>
  <c r="Q58" i="16"/>
  <c r="V58" i="16"/>
  <c r="G59" i="16"/>
  <c r="M59" i="16" s="1"/>
  <c r="I59" i="16"/>
  <c r="K59" i="16"/>
  <c r="O59" i="16"/>
  <c r="Q59" i="16"/>
  <c r="V59" i="16"/>
  <c r="G60" i="16"/>
  <c r="M60" i="16" s="1"/>
  <c r="I60" i="16"/>
  <c r="K60" i="16"/>
  <c r="O60" i="16"/>
  <c r="Q60" i="16"/>
  <c r="V60" i="16"/>
  <c r="G61" i="16"/>
  <c r="M61" i="16" s="1"/>
  <c r="I61" i="16"/>
  <c r="K61" i="16"/>
  <c r="O61" i="16"/>
  <c r="Q61" i="16"/>
  <c r="V61" i="16"/>
  <c r="G62" i="16"/>
  <c r="M62" i="16" s="1"/>
  <c r="I62" i="16"/>
  <c r="K62" i="16"/>
  <c r="O62" i="16"/>
  <c r="Q62" i="16"/>
  <c r="V62" i="16"/>
  <c r="G63" i="16"/>
  <c r="M63" i="16" s="1"/>
  <c r="I63" i="16"/>
  <c r="K63" i="16"/>
  <c r="O63" i="16"/>
  <c r="Q63" i="16"/>
  <c r="V63" i="16"/>
  <c r="G64" i="16"/>
  <c r="M64" i="16" s="1"/>
  <c r="I64" i="16"/>
  <c r="K64" i="16"/>
  <c r="O64" i="16"/>
  <c r="Q64" i="16"/>
  <c r="V64" i="16"/>
  <c r="G65" i="16"/>
  <c r="M65" i="16" s="1"/>
  <c r="I65" i="16"/>
  <c r="K65" i="16"/>
  <c r="O65" i="16"/>
  <c r="Q65" i="16"/>
  <c r="V65" i="16"/>
  <c r="G66" i="16"/>
  <c r="M66" i="16" s="1"/>
  <c r="I66" i="16"/>
  <c r="K66" i="16"/>
  <c r="O66" i="16"/>
  <c r="Q66" i="16"/>
  <c r="V66" i="16"/>
  <c r="G68" i="16"/>
  <c r="M68" i="16" s="1"/>
  <c r="I68" i="16"/>
  <c r="K68" i="16"/>
  <c r="O68" i="16"/>
  <c r="Q68" i="16"/>
  <c r="V68" i="16"/>
  <c r="G69" i="16"/>
  <c r="I69" i="16"/>
  <c r="K69" i="16"/>
  <c r="M69" i="16"/>
  <c r="O69" i="16"/>
  <c r="Q69" i="16"/>
  <c r="V69" i="16"/>
  <c r="G70" i="16"/>
  <c r="M70" i="16" s="1"/>
  <c r="I70" i="16"/>
  <c r="K70" i="16"/>
  <c r="O70" i="16"/>
  <c r="Q70" i="16"/>
  <c r="V70" i="16"/>
  <c r="G71" i="16"/>
  <c r="M71" i="16" s="1"/>
  <c r="I71" i="16"/>
  <c r="K71" i="16"/>
  <c r="O71" i="16"/>
  <c r="Q71" i="16"/>
  <c r="V71" i="16"/>
  <c r="G72" i="16"/>
  <c r="M72" i="16" s="1"/>
  <c r="I72" i="16"/>
  <c r="K72" i="16"/>
  <c r="O72" i="16"/>
  <c r="Q72" i="16"/>
  <c r="V72" i="16"/>
  <c r="G73" i="16"/>
  <c r="M73" i="16" s="1"/>
  <c r="I73" i="16"/>
  <c r="K73" i="16"/>
  <c r="O73" i="16"/>
  <c r="Q73" i="16"/>
  <c r="V73" i="16"/>
  <c r="G74" i="16"/>
  <c r="M74" i="16" s="1"/>
  <c r="I74" i="16"/>
  <c r="K74" i="16"/>
  <c r="O74" i="16"/>
  <c r="Q74" i="16"/>
  <c r="V74" i="16"/>
  <c r="G75" i="16"/>
  <c r="M75" i="16" s="1"/>
  <c r="I75" i="16"/>
  <c r="K75" i="16"/>
  <c r="O75" i="16"/>
  <c r="Q75" i="16"/>
  <c r="V75" i="16"/>
  <c r="G76" i="16"/>
  <c r="M76" i="16" s="1"/>
  <c r="I76" i="16"/>
  <c r="K76" i="16"/>
  <c r="O76" i="16"/>
  <c r="Q76" i="16"/>
  <c r="V76" i="16"/>
  <c r="G77" i="16"/>
  <c r="M77" i="16" s="1"/>
  <c r="I77" i="16"/>
  <c r="K77" i="16"/>
  <c r="O77" i="16"/>
  <c r="Q77" i="16"/>
  <c r="V77" i="16"/>
  <c r="G78" i="16"/>
  <c r="M78" i="16" s="1"/>
  <c r="I78" i="16"/>
  <c r="K78" i="16"/>
  <c r="O78" i="16"/>
  <c r="Q78" i="16"/>
  <c r="V78" i="16"/>
  <c r="G79" i="16"/>
  <c r="M79" i="16" s="1"/>
  <c r="I79" i="16"/>
  <c r="K79" i="16"/>
  <c r="O79" i="16"/>
  <c r="Q79" i="16"/>
  <c r="V79" i="16"/>
  <c r="G80" i="16"/>
  <c r="M80" i="16" s="1"/>
  <c r="I80" i="16"/>
  <c r="K80" i="16"/>
  <c r="O80" i="16"/>
  <c r="Q80" i="16"/>
  <c r="V80" i="16"/>
  <c r="G81" i="16"/>
  <c r="M81" i="16" s="1"/>
  <c r="I81" i="16"/>
  <c r="K81" i="16"/>
  <c r="O81" i="16"/>
  <c r="Q81" i="16"/>
  <c r="V81" i="16"/>
  <c r="G82" i="16"/>
  <c r="M82" i="16" s="1"/>
  <c r="I82" i="16"/>
  <c r="K82" i="16"/>
  <c r="O82" i="16"/>
  <c r="Q82" i="16"/>
  <c r="V82" i="16"/>
  <c r="G83" i="16"/>
  <c r="M83" i="16" s="1"/>
  <c r="I83" i="16"/>
  <c r="K83" i="16"/>
  <c r="O83" i="16"/>
  <c r="Q83" i="16"/>
  <c r="V83" i="16"/>
  <c r="G84" i="16"/>
  <c r="M84" i="16" s="1"/>
  <c r="I84" i="16"/>
  <c r="K84" i="16"/>
  <c r="O84" i="16"/>
  <c r="Q84" i="16"/>
  <c r="V84" i="16"/>
  <c r="G85" i="16"/>
  <c r="M85" i="16" s="1"/>
  <c r="I85" i="16"/>
  <c r="K85" i="16"/>
  <c r="O85" i="16"/>
  <c r="Q85" i="16"/>
  <c r="V85" i="16"/>
  <c r="G87" i="16"/>
  <c r="M87" i="16" s="1"/>
  <c r="I87" i="16"/>
  <c r="K87" i="16"/>
  <c r="O87" i="16"/>
  <c r="Q87" i="16"/>
  <c r="V87" i="16"/>
  <c r="G88" i="16"/>
  <c r="I88" i="16"/>
  <c r="K88" i="16"/>
  <c r="O88" i="16"/>
  <c r="Q88" i="16"/>
  <c r="V88" i="16"/>
  <c r="G89" i="16"/>
  <c r="I89" i="16"/>
  <c r="K89" i="16"/>
  <c r="M89" i="16"/>
  <c r="O89" i="16"/>
  <c r="Q89" i="16"/>
  <c r="V89" i="16"/>
  <c r="G90" i="16"/>
  <c r="M90" i="16" s="1"/>
  <c r="I90" i="16"/>
  <c r="K90" i="16"/>
  <c r="O90" i="16"/>
  <c r="Q90" i="16"/>
  <c r="V90" i="16"/>
  <c r="G91" i="16"/>
  <c r="M91" i="16" s="1"/>
  <c r="I91" i="16"/>
  <c r="K91" i="16"/>
  <c r="O91" i="16"/>
  <c r="Q91" i="16"/>
  <c r="V91" i="16"/>
  <c r="G92" i="16"/>
  <c r="M92" i="16" s="1"/>
  <c r="I92" i="16"/>
  <c r="K92" i="16"/>
  <c r="O92" i="16"/>
  <c r="Q92" i="16"/>
  <c r="V92" i="16"/>
  <c r="G93" i="16"/>
  <c r="M93" i="16" s="1"/>
  <c r="I93" i="16"/>
  <c r="K93" i="16"/>
  <c r="O93" i="16"/>
  <c r="Q93" i="16"/>
  <c r="V93" i="16"/>
  <c r="G94" i="16"/>
  <c r="M94" i="16" s="1"/>
  <c r="I94" i="16"/>
  <c r="K94" i="16"/>
  <c r="O94" i="16"/>
  <c r="Q94" i="16"/>
  <c r="V94" i="16"/>
  <c r="G95" i="16"/>
  <c r="M95" i="16" s="1"/>
  <c r="I95" i="16"/>
  <c r="K95" i="16"/>
  <c r="O95" i="16"/>
  <c r="Q95" i="16"/>
  <c r="V95" i="16"/>
  <c r="G96" i="16"/>
  <c r="M96" i="16" s="1"/>
  <c r="I96" i="16"/>
  <c r="K96" i="16"/>
  <c r="O96" i="16"/>
  <c r="Q96" i="16"/>
  <c r="V96" i="16"/>
  <c r="G97" i="16"/>
  <c r="M97" i="16" s="1"/>
  <c r="I97" i="16"/>
  <c r="K97" i="16"/>
  <c r="O97" i="16"/>
  <c r="Q97" i="16"/>
  <c r="V97" i="16"/>
  <c r="G98" i="16"/>
  <c r="M98" i="16" s="1"/>
  <c r="I98" i="16"/>
  <c r="K98" i="16"/>
  <c r="O98" i="16"/>
  <c r="Q98" i="16"/>
  <c r="V98" i="16"/>
  <c r="G99" i="16"/>
  <c r="M99" i="16" s="1"/>
  <c r="I99" i="16"/>
  <c r="K99" i="16"/>
  <c r="O99" i="16"/>
  <c r="Q99" i="16"/>
  <c r="V99" i="16"/>
  <c r="G100" i="16"/>
  <c r="I100" i="16"/>
  <c r="K100" i="16"/>
  <c r="M100" i="16"/>
  <c r="O100" i="16"/>
  <c r="Q100" i="16"/>
  <c r="V100" i="16"/>
  <c r="G101" i="16"/>
  <c r="M101" i="16" s="1"/>
  <c r="I101" i="16"/>
  <c r="K101" i="16"/>
  <c r="O101" i="16"/>
  <c r="Q101" i="16"/>
  <c r="V101" i="16"/>
  <c r="G102" i="16"/>
  <c r="M102" i="16" s="1"/>
  <c r="I102" i="16"/>
  <c r="K102" i="16"/>
  <c r="O102" i="16"/>
  <c r="Q102" i="16"/>
  <c r="V102" i="16"/>
  <c r="G103" i="16"/>
  <c r="M103" i="16" s="1"/>
  <c r="I103" i="16"/>
  <c r="K103" i="16"/>
  <c r="O103" i="16"/>
  <c r="Q103" i="16"/>
  <c r="V103" i="16"/>
  <c r="G104" i="16"/>
  <c r="M104" i="16" s="1"/>
  <c r="I104" i="16"/>
  <c r="K104" i="16"/>
  <c r="O104" i="16"/>
  <c r="Q104" i="16"/>
  <c r="V104" i="16"/>
  <c r="G105" i="16"/>
  <c r="I105" i="16"/>
  <c r="K105" i="16"/>
  <c r="M105" i="16"/>
  <c r="O105" i="16"/>
  <c r="Q105" i="16"/>
  <c r="V105" i="16"/>
  <c r="G106" i="16"/>
  <c r="M106" i="16" s="1"/>
  <c r="I106" i="16"/>
  <c r="K106" i="16"/>
  <c r="O106" i="16"/>
  <c r="Q106" i="16"/>
  <c r="V106" i="16"/>
  <c r="G107" i="16"/>
  <c r="M107" i="16" s="1"/>
  <c r="I107" i="16"/>
  <c r="K107" i="16"/>
  <c r="O107" i="16"/>
  <c r="Q107" i="16"/>
  <c r="V107" i="16"/>
  <c r="G108" i="16"/>
  <c r="M108" i="16" s="1"/>
  <c r="I108" i="16"/>
  <c r="K108" i="16"/>
  <c r="O108" i="16"/>
  <c r="Q108" i="16"/>
  <c r="V108" i="16"/>
  <c r="G109" i="16"/>
  <c r="I109" i="16"/>
  <c r="K109" i="16"/>
  <c r="M109" i="16"/>
  <c r="O109" i="16"/>
  <c r="Q109" i="16"/>
  <c r="V109" i="16"/>
  <c r="G110" i="16"/>
  <c r="M110" i="16" s="1"/>
  <c r="I110" i="16"/>
  <c r="K110" i="16"/>
  <c r="O110" i="16"/>
  <c r="Q110" i="16"/>
  <c r="V110" i="16"/>
  <c r="G112" i="16"/>
  <c r="M112" i="16" s="1"/>
  <c r="I112" i="16"/>
  <c r="K112" i="16"/>
  <c r="O112" i="16"/>
  <c r="Q112" i="16"/>
  <c r="V112" i="16"/>
  <c r="G113" i="16"/>
  <c r="M113" i="16" s="1"/>
  <c r="I113" i="16"/>
  <c r="K113" i="16"/>
  <c r="O113" i="16"/>
  <c r="Q113" i="16"/>
  <c r="V113" i="16"/>
  <c r="G114" i="16"/>
  <c r="M114" i="16" s="1"/>
  <c r="I114" i="16"/>
  <c r="K114" i="16"/>
  <c r="O114" i="16"/>
  <c r="Q114" i="16"/>
  <c r="V114" i="16"/>
  <c r="G115" i="16"/>
  <c r="M115" i="16" s="1"/>
  <c r="I115" i="16"/>
  <c r="K115" i="16"/>
  <c r="O115" i="16"/>
  <c r="Q115" i="16"/>
  <c r="V115" i="16"/>
  <c r="G116" i="16"/>
  <c r="M116" i="16" s="1"/>
  <c r="I116" i="16"/>
  <c r="K116" i="16"/>
  <c r="O116" i="16"/>
  <c r="Q116" i="16"/>
  <c r="V116" i="16"/>
  <c r="G117" i="16"/>
  <c r="M117" i="16" s="1"/>
  <c r="I117" i="16"/>
  <c r="K117" i="16"/>
  <c r="O117" i="16"/>
  <c r="Q117" i="16"/>
  <c r="V117" i="16"/>
  <c r="G118" i="16"/>
  <c r="M118" i="16" s="1"/>
  <c r="I118" i="16"/>
  <c r="K118" i="16"/>
  <c r="O118" i="16"/>
  <c r="Q118" i="16"/>
  <c r="V118" i="16"/>
  <c r="G119" i="16"/>
  <c r="M119" i="16" s="1"/>
  <c r="I119" i="16"/>
  <c r="K119" i="16"/>
  <c r="O119" i="16"/>
  <c r="Q119" i="16"/>
  <c r="V119" i="16"/>
  <c r="G120" i="16"/>
  <c r="M120" i="16" s="1"/>
  <c r="I120" i="16"/>
  <c r="K120" i="16"/>
  <c r="O120" i="16"/>
  <c r="Q120" i="16"/>
  <c r="V120" i="16"/>
  <c r="G121" i="16"/>
  <c r="M121" i="16" s="1"/>
  <c r="I121" i="16"/>
  <c r="K121" i="16"/>
  <c r="O121" i="16"/>
  <c r="Q121" i="16"/>
  <c r="V121" i="16"/>
  <c r="G122" i="16"/>
  <c r="I122" i="16"/>
  <c r="K122" i="16"/>
  <c r="M122" i="16"/>
  <c r="O122" i="16"/>
  <c r="Q122" i="16"/>
  <c r="V122" i="16"/>
  <c r="G123" i="16"/>
  <c r="M123" i="16" s="1"/>
  <c r="I123" i="16"/>
  <c r="K123" i="16"/>
  <c r="O123" i="16"/>
  <c r="Q123" i="16"/>
  <c r="V123" i="16"/>
  <c r="G124" i="16"/>
  <c r="M124" i="16" s="1"/>
  <c r="I124" i="16"/>
  <c r="K124" i="16"/>
  <c r="O124" i="16"/>
  <c r="Q124" i="16"/>
  <c r="V124" i="16"/>
  <c r="G125" i="16"/>
  <c r="M125" i="16" s="1"/>
  <c r="I125" i="16"/>
  <c r="K125" i="16"/>
  <c r="O125" i="16"/>
  <c r="Q125" i="16"/>
  <c r="V125" i="16"/>
  <c r="G127" i="16"/>
  <c r="I127" i="16"/>
  <c r="K127" i="16"/>
  <c r="O127" i="16"/>
  <c r="Q127" i="16"/>
  <c r="V127" i="16"/>
  <c r="G128" i="16"/>
  <c r="M128" i="16" s="1"/>
  <c r="I128" i="16"/>
  <c r="K128" i="16"/>
  <c r="O128" i="16"/>
  <c r="Q128" i="16"/>
  <c r="V128" i="16"/>
  <c r="G129" i="16"/>
  <c r="M129" i="16" s="1"/>
  <c r="I129" i="16"/>
  <c r="K129" i="16"/>
  <c r="O129" i="16"/>
  <c r="Q129" i="16"/>
  <c r="V129" i="16"/>
  <c r="G130" i="16"/>
  <c r="M130" i="16" s="1"/>
  <c r="I130" i="16"/>
  <c r="K130" i="16"/>
  <c r="O130" i="16"/>
  <c r="Q130" i="16"/>
  <c r="V130" i="16"/>
  <c r="G131" i="16"/>
  <c r="M131" i="16" s="1"/>
  <c r="I131" i="16"/>
  <c r="K131" i="16"/>
  <c r="O131" i="16"/>
  <c r="Q131" i="16"/>
  <c r="V131" i="16"/>
  <c r="G132" i="16"/>
  <c r="M132" i="16" s="1"/>
  <c r="I132" i="16"/>
  <c r="K132" i="16"/>
  <c r="O132" i="16"/>
  <c r="Q132" i="16"/>
  <c r="V132" i="16"/>
  <c r="G133" i="16"/>
  <c r="M133" i="16" s="1"/>
  <c r="I133" i="16"/>
  <c r="K133" i="16"/>
  <c r="O133" i="16"/>
  <c r="Q133" i="16"/>
  <c r="V133" i="16"/>
  <c r="G134" i="16"/>
  <c r="M134" i="16" s="1"/>
  <c r="I134" i="16"/>
  <c r="K134" i="16"/>
  <c r="O134" i="16"/>
  <c r="Q134" i="16"/>
  <c r="V134" i="16"/>
  <c r="G135" i="16"/>
  <c r="M135" i="16" s="1"/>
  <c r="I135" i="16"/>
  <c r="K135" i="16"/>
  <c r="O135" i="16"/>
  <c r="Q135" i="16"/>
  <c r="V135" i="16"/>
  <c r="G136" i="16"/>
  <c r="M136" i="16" s="1"/>
  <c r="I136" i="16"/>
  <c r="K136" i="16"/>
  <c r="O136" i="16"/>
  <c r="Q136" i="16"/>
  <c r="V136" i="16"/>
  <c r="G137" i="16"/>
  <c r="M137" i="16" s="1"/>
  <c r="I137" i="16"/>
  <c r="K137" i="16"/>
  <c r="O137" i="16"/>
  <c r="Q137" i="16"/>
  <c r="V137" i="16"/>
  <c r="G138" i="16"/>
  <c r="M138" i="16" s="1"/>
  <c r="I138" i="16"/>
  <c r="K138" i="16"/>
  <c r="O138" i="16"/>
  <c r="Q138" i="16"/>
  <c r="V138" i="16"/>
  <c r="G139" i="16"/>
  <c r="M139" i="16" s="1"/>
  <c r="I139" i="16"/>
  <c r="K139" i="16"/>
  <c r="O139" i="16"/>
  <c r="Q139" i="16"/>
  <c r="V139" i="16"/>
  <c r="G140" i="16"/>
  <c r="M140" i="16" s="1"/>
  <c r="I140" i="16"/>
  <c r="K140" i="16"/>
  <c r="O140" i="16"/>
  <c r="Q140" i="16"/>
  <c r="V140" i="16"/>
  <c r="G141" i="16"/>
  <c r="I141" i="16"/>
  <c r="K141" i="16"/>
  <c r="M141" i="16"/>
  <c r="O141" i="16"/>
  <c r="Q141" i="16"/>
  <c r="V141" i="16"/>
  <c r="G142" i="16"/>
  <c r="M142" i="16" s="1"/>
  <c r="I142" i="16"/>
  <c r="K142" i="16"/>
  <c r="O142" i="16"/>
  <c r="Q142" i="16"/>
  <c r="V142" i="16"/>
  <c r="G143" i="16"/>
  <c r="M143" i="16" s="1"/>
  <c r="I143" i="16"/>
  <c r="K143" i="16"/>
  <c r="O143" i="16"/>
  <c r="Q143" i="16"/>
  <c r="V143" i="16"/>
  <c r="G144" i="16"/>
  <c r="M144" i="16" s="1"/>
  <c r="I144" i="16"/>
  <c r="K144" i="16"/>
  <c r="O144" i="16"/>
  <c r="Q144" i="16"/>
  <c r="V144" i="16"/>
  <c r="G145" i="16"/>
  <c r="M145" i="16" s="1"/>
  <c r="I145" i="16"/>
  <c r="K145" i="16"/>
  <c r="O145" i="16"/>
  <c r="Q145" i="16"/>
  <c r="V145" i="16"/>
  <c r="G146" i="16"/>
  <c r="M146" i="16" s="1"/>
  <c r="I146" i="16"/>
  <c r="K146" i="16"/>
  <c r="O146" i="16"/>
  <c r="Q146" i="16"/>
  <c r="V146" i="16"/>
  <c r="AE148" i="16"/>
  <c r="F49" i="1" s="1"/>
  <c r="G9" i="15"/>
  <c r="M9" i="15" s="1"/>
  <c r="I9" i="15"/>
  <c r="I8" i="15" s="1"/>
  <c r="K9" i="15"/>
  <c r="O9" i="15"/>
  <c r="Q9" i="15"/>
  <c r="Q8" i="15" s="1"/>
  <c r="V9" i="15"/>
  <c r="G10" i="15"/>
  <c r="M10" i="15" s="1"/>
  <c r="I10" i="15"/>
  <c r="K10" i="15"/>
  <c r="O10" i="15"/>
  <c r="Q10" i="15"/>
  <c r="V10" i="15"/>
  <c r="G12" i="15"/>
  <c r="M12" i="15" s="1"/>
  <c r="I12" i="15"/>
  <c r="K12" i="15"/>
  <c r="O12" i="15"/>
  <c r="Q12" i="15"/>
  <c r="V12" i="15"/>
  <c r="G13" i="15"/>
  <c r="M13" i="15" s="1"/>
  <c r="I13" i="15"/>
  <c r="K13" i="15"/>
  <c r="O13" i="15"/>
  <c r="Q13" i="15"/>
  <c r="V13" i="15"/>
  <c r="G14" i="15"/>
  <c r="M14" i="15" s="1"/>
  <c r="I14" i="15"/>
  <c r="K14" i="15"/>
  <c r="O14" i="15"/>
  <c r="Q14" i="15"/>
  <c r="V14" i="15"/>
  <c r="G15" i="15"/>
  <c r="M15" i="15" s="1"/>
  <c r="I15" i="15"/>
  <c r="K15" i="15"/>
  <c r="O15" i="15"/>
  <c r="Q15" i="15"/>
  <c r="V15" i="15"/>
  <c r="G17" i="15"/>
  <c r="M17" i="15" s="1"/>
  <c r="I17" i="15"/>
  <c r="K17" i="15"/>
  <c r="K16" i="15" s="1"/>
  <c r="O17" i="15"/>
  <c r="Q17" i="15"/>
  <c r="V17" i="15"/>
  <c r="G18" i="15"/>
  <c r="M18" i="15" s="1"/>
  <c r="I18" i="15"/>
  <c r="K18" i="15"/>
  <c r="O18" i="15"/>
  <c r="Q18" i="15"/>
  <c r="V18" i="15"/>
  <c r="G19" i="15"/>
  <c r="I19" i="15"/>
  <c r="K19" i="15"/>
  <c r="M19" i="15"/>
  <c r="O19" i="15"/>
  <c r="Q19" i="15"/>
  <c r="V19" i="15"/>
  <c r="G20" i="15"/>
  <c r="M20" i="15" s="1"/>
  <c r="I20" i="15"/>
  <c r="K20" i="15"/>
  <c r="O20" i="15"/>
  <c r="Q20" i="15"/>
  <c r="V20" i="15"/>
  <c r="G21" i="15"/>
  <c r="I21" i="15"/>
  <c r="K21" i="15"/>
  <c r="O21" i="15"/>
  <c r="Q21" i="15"/>
  <c r="V21" i="15"/>
  <c r="G22" i="15"/>
  <c r="M22" i="15" s="1"/>
  <c r="I22" i="15"/>
  <c r="K22" i="15"/>
  <c r="O22" i="15"/>
  <c r="Q22" i="15"/>
  <c r="V22" i="15"/>
  <c r="O23" i="15"/>
  <c r="G24" i="15"/>
  <c r="G23" i="15" s="1"/>
  <c r="I84" i="1" s="1"/>
  <c r="I24" i="15"/>
  <c r="I23" i="15" s="1"/>
  <c r="K24" i="15"/>
  <c r="K23" i="15" s="1"/>
  <c r="O24" i="15"/>
  <c r="Q24" i="15"/>
  <c r="Q23" i="15" s="1"/>
  <c r="V24" i="15"/>
  <c r="V23" i="15" s="1"/>
  <c r="G25" i="15"/>
  <c r="I25" i="15"/>
  <c r="V25" i="15"/>
  <c r="G26" i="15"/>
  <c r="M26" i="15" s="1"/>
  <c r="M25" i="15" s="1"/>
  <c r="I26" i="15"/>
  <c r="K26" i="15"/>
  <c r="K25" i="15" s="1"/>
  <c r="O26" i="15"/>
  <c r="O25" i="15" s="1"/>
  <c r="Q26" i="15"/>
  <c r="Q25" i="15" s="1"/>
  <c r="V26" i="15"/>
  <c r="G28" i="15"/>
  <c r="M28" i="15" s="1"/>
  <c r="I28" i="15"/>
  <c r="K28" i="15"/>
  <c r="O28" i="15"/>
  <c r="Q28" i="15"/>
  <c r="V28" i="15"/>
  <c r="G29" i="15"/>
  <c r="M29" i="15" s="1"/>
  <c r="I29" i="15"/>
  <c r="K29" i="15"/>
  <c r="O29" i="15"/>
  <c r="Q29" i="15"/>
  <c r="V29" i="15"/>
  <c r="G30" i="15"/>
  <c r="M30" i="15" s="1"/>
  <c r="I30" i="15"/>
  <c r="K30" i="15"/>
  <c r="O30" i="15"/>
  <c r="Q30" i="15"/>
  <c r="V30" i="15"/>
  <c r="G31" i="15"/>
  <c r="M31" i="15" s="1"/>
  <c r="I31" i="15"/>
  <c r="K31" i="15"/>
  <c r="O31" i="15"/>
  <c r="Q31" i="15"/>
  <c r="V31" i="15"/>
  <c r="G32" i="15"/>
  <c r="M32" i="15" s="1"/>
  <c r="I32" i="15"/>
  <c r="K32" i="15"/>
  <c r="O32" i="15"/>
  <c r="Q32" i="15"/>
  <c r="V32" i="15"/>
  <c r="G33" i="15"/>
  <c r="M33" i="15" s="1"/>
  <c r="I33" i="15"/>
  <c r="K33" i="15"/>
  <c r="O33" i="15"/>
  <c r="Q33" i="15"/>
  <c r="V33" i="15"/>
  <c r="G34" i="15"/>
  <c r="M34" i="15" s="1"/>
  <c r="I34" i="15"/>
  <c r="K34" i="15"/>
  <c r="O34" i="15"/>
  <c r="Q34" i="15"/>
  <c r="V34" i="15"/>
  <c r="G35" i="15"/>
  <c r="M35" i="15" s="1"/>
  <c r="I35" i="15"/>
  <c r="K35" i="15"/>
  <c r="O35" i="15"/>
  <c r="Q35" i="15"/>
  <c r="V35" i="15"/>
  <c r="G36" i="15"/>
  <c r="M36" i="15" s="1"/>
  <c r="I36" i="15"/>
  <c r="K36" i="15"/>
  <c r="O36" i="15"/>
  <c r="Q36" i="15"/>
  <c r="V36" i="15"/>
  <c r="G37" i="15"/>
  <c r="M37" i="15" s="1"/>
  <c r="I37" i="15"/>
  <c r="K37" i="15"/>
  <c r="O37" i="15"/>
  <c r="Q37" i="15"/>
  <c r="V37" i="15"/>
  <c r="G38" i="15"/>
  <c r="I38" i="15"/>
  <c r="K38" i="15"/>
  <c r="M38" i="15"/>
  <c r="O38" i="15"/>
  <c r="Q38" i="15"/>
  <c r="V38" i="15"/>
  <c r="G39" i="15"/>
  <c r="M39" i="15" s="1"/>
  <c r="I39" i="15"/>
  <c r="K39" i="15"/>
  <c r="O39" i="15"/>
  <c r="Q39" i="15"/>
  <c r="V39" i="15"/>
  <c r="G40" i="15"/>
  <c r="M40" i="15" s="1"/>
  <c r="I40" i="15"/>
  <c r="K40" i="15"/>
  <c r="O40" i="15"/>
  <c r="Q40" i="15"/>
  <c r="V40" i="15"/>
  <c r="G41" i="15"/>
  <c r="M41" i="15" s="1"/>
  <c r="I41" i="15"/>
  <c r="K41" i="15"/>
  <c r="O41" i="15"/>
  <c r="Q41" i="15"/>
  <c r="V41" i="15"/>
  <c r="G42" i="15"/>
  <c r="M42" i="15" s="1"/>
  <c r="I42" i="15"/>
  <c r="K42" i="15"/>
  <c r="O42" i="15"/>
  <c r="Q42" i="15"/>
  <c r="V42" i="15"/>
  <c r="G43" i="15"/>
  <c r="M43" i="15" s="1"/>
  <c r="I43" i="15"/>
  <c r="K43" i="15"/>
  <c r="O43" i="15"/>
  <c r="Q43" i="15"/>
  <c r="V43" i="15"/>
  <c r="G45" i="15"/>
  <c r="I45" i="15"/>
  <c r="K45" i="15"/>
  <c r="M45" i="15"/>
  <c r="O45" i="15"/>
  <c r="Q45" i="15"/>
  <c r="V45" i="15"/>
  <c r="V44" i="15" s="1"/>
  <c r="G46" i="15"/>
  <c r="M46" i="15" s="1"/>
  <c r="I46" i="15"/>
  <c r="K46" i="15"/>
  <c r="O46" i="15"/>
  <c r="Q46" i="15"/>
  <c r="V46" i="15"/>
  <c r="G47" i="15"/>
  <c r="I47" i="15"/>
  <c r="K47" i="15"/>
  <c r="O47" i="15"/>
  <c r="Q47" i="15"/>
  <c r="V47" i="15"/>
  <c r="G48" i="15"/>
  <c r="M48" i="15" s="1"/>
  <c r="I48" i="15"/>
  <c r="K48" i="15"/>
  <c r="O48" i="15"/>
  <c r="Q48" i="15"/>
  <c r="V48" i="15"/>
  <c r="G49" i="15"/>
  <c r="M49" i="15" s="1"/>
  <c r="I49" i="15"/>
  <c r="K49" i="15"/>
  <c r="O49" i="15"/>
  <c r="Q49" i="15"/>
  <c r="V49" i="15"/>
  <c r="G50" i="15"/>
  <c r="I50" i="15"/>
  <c r="K50" i="15"/>
  <c r="M50" i="15"/>
  <c r="O50" i="15"/>
  <c r="Q50" i="15"/>
  <c r="V50" i="15"/>
  <c r="G51" i="15"/>
  <c r="M51" i="15" s="1"/>
  <c r="I51" i="15"/>
  <c r="K51" i="15"/>
  <c r="O51" i="15"/>
  <c r="Q51" i="15"/>
  <c r="V51" i="15"/>
  <c r="G52" i="15"/>
  <c r="M52" i="15" s="1"/>
  <c r="I52" i="15"/>
  <c r="K52" i="15"/>
  <c r="O52" i="15"/>
  <c r="Q52" i="15"/>
  <c r="V52" i="15"/>
  <c r="G54" i="15"/>
  <c r="M54" i="15" s="1"/>
  <c r="I54" i="15"/>
  <c r="K54" i="15"/>
  <c r="O54" i="15"/>
  <c r="Q54" i="15"/>
  <c r="V54" i="15"/>
  <c r="G55" i="15"/>
  <c r="M55" i="15" s="1"/>
  <c r="I55" i="15"/>
  <c r="K55" i="15"/>
  <c r="O55" i="15"/>
  <c r="Q55" i="15"/>
  <c r="V55" i="15"/>
  <c r="G56" i="15"/>
  <c r="M56" i="15" s="1"/>
  <c r="I56" i="15"/>
  <c r="K56" i="15"/>
  <c r="O56" i="15"/>
  <c r="Q56" i="15"/>
  <c r="V56" i="15"/>
  <c r="G57" i="15"/>
  <c r="M57" i="15" s="1"/>
  <c r="I57" i="15"/>
  <c r="K57" i="15"/>
  <c r="O57" i="15"/>
  <c r="Q57" i="15"/>
  <c r="V57" i="15"/>
  <c r="G58" i="15"/>
  <c r="I58" i="15"/>
  <c r="K58" i="15"/>
  <c r="M58" i="15"/>
  <c r="O58" i="15"/>
  <c r="Q58" i="15"/>
  <c r="V58" i="15"/>
  <c r="G59" i="15"/>
  <c r="M59" i="15" s="1"/>
  <c r="I59" i="15"/>
  <c r="K59" i="15"/>
  <c r="O59" i="15"/>
  <c r="Q59" i="15"/>
  <c r="V59" i="15"/>
  <c r="G60" i="15"/>
  <c r="M60" i="15" s="1"/>
  <c r="I60" i="15"/>
  <c r="K60" i="15"/>
  <c r="O60" i="15"/>
  <c r="Q60" i="15"/>
  <c r="V60" i="15"/>
  <c r="G61" i="15"/>
  <c r="M61" i="15" s="1"/>
  <c r="I61" i="15"/>
  <c r="K61" i="15"/>
  <c r="O61" i="15"/>
  <c r="Q61" i="15"/>
  <c r="V61" i="15"/>
  <c r="K62" i="15"/>
  <c r="G63" i="15"/>
  <c r="I63" i="15"/>
  <c r="I62" i="15" s="1"/>
  <c r="K63" i="15"/>
  <c r="O63" i="15"/>
  <c r="O62" i="15" s="1"/>
  <c r="Q63" i="15"/>
  <c r="Q62" i="15" s="1"/>
  <c r="V63" i="15"/>
  <c r="V62" i="15" s="1"/>
  <c r="AE65" i="15"/>
  <c r="F48" i="1" s="1"/>
  <c r="G8" i="14"/>
  <c r="I85" i="1" s="1"/>
  <c r="G9" i="14"/>
  <c r="M9" i="14" s="1"/>
  <c r="M8" i="14" s="1"/>
  <c r="I9" i="14"/>
  <c r="I8" i="14" s="1"/>
  <c r="K9" i="14"/>
  <c r="K8" i="14" s="1"/>
  <c r="O9" i="14"/>
  <c r="O8" i="14" s="1"/>
  <c r="Q9" i="14"/>
  <c r="Q8" i="14" s="1"/>
  <c r="V9" i="14"/>
  <c r="V8" i="14" s="1"/>
  <c r="G11" i="14"/>
  <c r="G10" i="14" s="1"/>
  <c r="I74" i="1" s="1"/>
  <c r="I11" i="14"/>
  <c r="K11" i="14"/>
  <c r="O11" i="14"/>
  <c r="Q11" i="14"/>
  <c r="V11" i="14"/>
  <c r="V10" i="14" s="1"/>
  <c r="G12" i="14"/>
  <c r="M12" i="14" s="1"/>
  <c r="I12" i="14"/>
  <c r="K12" i="14"/>
  <c r="O12" i="14"/>
  <c r="Q12" i="14"/>
  <c r="Q10" i="14" s="1"/>
  <c r="V12" i="14"/>
  <c r="G13" i="14"/>
  <c r="G14" i="14"/>
  <c r="M14" i="14" s="1"/>
  <c r="M13" i="14" s="1"/>
  <c r="I14" i="14"/>
  <c r="I13" i="14" s="1"/>
  <c r="K14" i="14"/>
  <c r="K13" i="14" s="1"/>
  <c r="O14" i="14"/>
  <c r="O13" i="14" s="1"/>
  <c r="Q14" i="14"/>
  <c r="Q13" i="14" s="1"/>
  <c r="V14" i="14"/>
  <c r="V13" i="14" s="1"/>
  <c r="K15" i="14"/>
  <c r="G16" i="14"/>
  <c r="I16" i="14"/>
  <c r="K16" i="14"/>
  <c r="O16" i="14"/>
  <c r="O15" i="14" s="1"/>
  <c r="Q16" i="14"/>
  <c r="Q15" i="14" s="1"/>
  <c r="V16" i="14"/>
  <c r="G17" i="14"/>
  <c r="M17" i="14" s="1"/>
  <c r="I17" i="14"/>
  <c r="K17" i="14"/>
  <c r="O17" i="14"/>
  <c r="Q17" i="14"/>
  <c r="V17" i="14"/>
  <c r="G18" i="14"/>
  <c r="I79" i="1" s="1"/>
  <c r="K18" i="14"/>
  <c r="Q18" i="14"/>
  <c r="G19" i="14"/>
  <c r="I19" i="14"/>
  <c r="I18" i="14" s="1"/>
  <c r="K19" i="14"/>
  <c r="M19" i="14"/>
  <c r="M18" i="14" s="1"/>
  <c r="O19" i="14"/>
  <c r="O18" i="14" s="1"/>
  <c r="Q19" i="14"/>
  <c r="V19" i="14"/>
  <c r="V18" i="14" s="1"/>
  <c r="G21" i="14"/>
  <c r="G20" i="14" s="1"/>
  <c r="I21" i="14"/>
  <c r="K21" i="14"/>
  <c r="O21" i="14"/>
  <c r="Q21" i="14"/>
  <c r="V21" i="14"/>
  <c r="G22" i="14"/>
  <c r="M22" i="14" s="1"/>
  <c r="I22" i="14"/>
  <c r="K22" i="14"/>
  <c r="O22" i="14"/>
  <c r="Q22" i="14"/>
  <c r="V22" i="14"/>
  <c r="G23" i="14"/>
  <c r="M23" i="14" s="1"/>
  <c r="I23" i="14"/>
  <c r="K23" i="14"/>
  <c r="O23" i="14"/>
  <c r="Q23" i="14"/>
  <c r="V23" i="14"/>
  <c r="G24" i="14"/>
  <c r="M24" i="14" s="1"/>
  <c r="I24" i="14"/>
  <c r="K24" i="14"/>
  <c r="O24" i="14"/>
  <c r="Q24" i="14"/>
  <c r="V24" i="14"/>
  <c r="G25" i="14"/>
  <c r="M25" i="14" s="1"/>
  <c r="I25" i="14"/>
  <c r="K25" i="14"/>
  <c r="O25" i="14"/>
  <c r="Q25" i="14"/>
  <c r="V25" i="14"/>
  <c r="G26" i="14"/>
  <c r="M26" i="14" s="1"/>
  <c r="I26" i="14"/>
  <c r="K26" i="14"/>
  <c r="O26" i="14"/>
  <c r="Q26" i="14"/>
  <c r="V26" i="14"/>
  <c r="G27" i="14"/>
  <c r="I27" i="14"/>
  <c r="K27" i="14"/>
  <c r="M27" i="14"/>
  <c r="O27" i="14"/>
  <c r="Q27" i="14"/>
  <c r="V27" i="14"/>
  <c r="G29" i="14"/>
  <c r="I29" i="14"/>
  <c r="K29" i="14"/>
  <c r="O29" i="14"/>
  <c r="Q29" i="14"/>
  <c r="V29" i="14"/>
  <c r="G30" i="14"/>
  <c r="M30" i="14" s="1"/>
  <c r="I30" i="14"/>
  <c r="K30" i="14"/>
  <c r="O30" i="14"/>
  <c r="O28" i="14" s="1"/>
  <c r="Q30" i="14"/>
  <c r="V30" i="14"/>
  <c r="G31" i="14"/>
  <c r="M31" i="14" s="1"/>
  <c r="I31" i="14"/>
  <c r="K31" i="14"/>
  <c r="O31" i="14"/>
  <c r="Q31" i="14"/>
  <c r="V31" i="14"/>
  <c r="G32" i="14"/>
  <c r="I32" i="14"/>
  <c r="K32" i="14"/>
  <c r="M32" i="14"/>
  <c r="O32" i="14"/>
  <c r="Q32" i="14"/>
  <c r="V32" i="14"/>
  <c r="G33" i="14"/>
  <c r="M33" i="14" s="1"/>
  <c r="I33" i="14"/>
  <c r="K33" i="14"/>
  <c r="O33" i="14"/>
  <c r="Q33" i="14"/>
  <c r="V33" i="14"/>
  <c r="G34" i="14"/>
  <c r="M34" i="14" s="1"/>
  <c r="I34" i="14"/>
  <c r="K34" i="14"/>
  <c r="O34" i="14"/>
  <c r="Q34" i="14"/>
  <c r="V34" i="14"/>
  <c r="V35" i="14"/>
  <c r="G36" i="14"/>
  <c r="I36" i="14"/>
  <c r="K36" i="14"/>
  <c r="K35" i="14" s="1"/>
  <c r="O36" i="14"/>
  <c r="Q36" i="14"/>
  <c r="V36" i="14"/>
  <c r="G37" i="14"/>
  <c r="M37" i="14" s="1"/>
  <c r="I37" i="14"/>
  <c r="I35" i="14" s="1"/>
  <c r="K37" i="14"/>
  <c r="O37" i="14"/>
  <c r="Q37" i="14"/>
  <c r="V37" i="14"/>
  <c r="G39" i="14"/>
  <c r="I39" i="14"/>
  <c r="K39" i="14"/>
  <c r="M39" i="14"/>
  <c r="O39" i="14"/>
  <c r="Q39" i="14"/>
  <c r="V39" i="14"/>
  <c r="G40" i="14"/>
  <c r="M40" i="14" s="1"/>
  <c r="I40" i="14"/>
  <c r="K40" i="14"/>
  <c r="O40" i="14"/>
  <c r="Q40" i="14"/>
  <c r="V40" i="14"/>
  <c r="G41" i="14"/>
  <c r="M41" i="14" s="1"/>
  <c r="I41" i="14"/>
  <c r="K41" i="14"/>
  <c r="O41" i="14"/>
  <c r="Q41" i="14"/>
  <c r="V41" i="14"/>
  <c r="G42" i="14"/>
  <c r="M42" i="14" s="1"/>
  <c r="I42" i="14"/>
  <c r="K42" i="14"/>
  <c r="O42" i="14"/>
  <c r="Q42" i="14"/>
  <c r="V42" i="14"/>
  <c r="G43" i="14"/>
  <c r="M43" i="14" s="1"/>
  <c r="I43" i="14"/>
  <c r="K43" i="14"/>
  <c r="O43" i="14"/>
  <c r="Q43" i="14"/>
  <c r="V43" i="14"/>
  <c r="G44" i="14"/>
  <c r="M44" i="14" s="1"/>
  <c r="I44" i="14"/>
  <c r="K44" i="14"/>
  <c r="O44" i="14"/>
  <c r="Q44" i="14"/>
  <c r="V44" i="14"/>
  <c r="G45" i="14"/>
  <c r="M45" i="14" s="1"/>
  <c r="I45" i="14"/>
  <c r="K45" i="14"/>
  <c r="O45" i="14"/>
  <c r="Q45" i="14"/>
  <c r="V45" i="14"/>
  <c r="G46" i="14"/>
  <c r="I46" i="14"/>
  <c r="K46" i="14"/>
  <c r="M46" i="14"/>
  <c r="O46" i="14"/>
  <c r="Q46" i="14"/>
  <c r="V46" i="14"/>
  <c r="G47" i="14"/>
  <c r="M47" i="14" s="1"/>
  <c r="I47" i="14"/>
  <c r="K47" i="14"/>
  <c r="O47" i="14"/>
  <c r="Q47" i="14"/>
  <c r="V47" i="14"/>
  <c r="G48" i="14"/>
  <c r="M48" i="14" s="1"/>
  <c r="I48" i="14"/>
  <c r="K48" i="14"/>
  <c r="O48" i="14"/>
  <c r="Q48" i="14"/>
  <c r="V48" i="14"/>
  <c r="G49" i="14"/>
  <c r="M49" i="14" s="1"/>
  <c r="I49" i="14"/>
  <c r="K49" i="14"/>
  <c r="O49" i="14"/>
  <c r="Q49" i="14"/>
  <c r="V49" i="14"/>
  <c r="G50" i="14"/>
  <c r="M50" i="14" s="1"/>
  <c r="I50" i="14"/>
  <c r="K50" i="14"/>
  <c r="O50" i="14"/>
  <c r="Q50" i="14"/>
  <c r="V50" i="14"/>
  <c r="G51" i="14"/>
  <c r="M51" i="14" s="1"/>
  <c r="I51" i="14"/>
  <c r="K51" i="14"/>
  <c r="O51" i="14"/>
  <c r="Q51" i="14"/>
  <c r="V51" i="14"/>
  <c r="G52" i="14"/>
  <c r="M52" i="14" s="1"/>
  <c r="I52" i="14"/>
  <c r="K52" i="14"/>
  <c r="O52" i="14"/>
  <c r="Q52" i="14"/>
  <c r="V52" i="14"/>
  <c r="G53" i="14"/>
  <c r="M53" i="14" s="1"/>
  <c r="I53" i="14"/>
  <c r="K53" i="14"/>
  <c r="O53" i="14"/>
  <c r="Q53" i="14"/>
  <c r="V53" i="14"/>
  <c r="G54" i="14"/>
  <c r="I54" i="14"/>
  <c r="K54" i="14"/>
  <c r="M54" i="14"/>
  <c r="O54" i="14"/>
  <c r="Q54" i="14"/>
  <c r="V54" i="14"/>
  <c r="G55" i="14"/>
  <c r="M55" i="14" s="1"/>
  <c r="I55" i="14"/>
  <c r="K55" i="14"/>
  <c r="O55" i="14"/>
  <c r="Q55" i="14"/>
  <c r="V55" i="14"/>
  <c r="G56" i="14"/>
  <c r="I56" i="14"/>
  <c r="K56" i="14"/>
  <c r="M56" i="14"/>
  <c r="O56" i="14"/>
  <c r="Q56" i="14"/>
  <c r="V56" i="14"/>
  <c r="G57" i="14"/>
  <c r="M57" i="14" s="1"/>
  <c r="I57" i="14"/>
  <c r="K57" i="14"/>
  <c r="O57" i="14"/>
  <c r="Q57" i="14"/>
  <c r="V57" i="14"/>
  <c r="G58" i="14"/>
  <c r="M58" i="14" s="1"/>
  <c r="I58" i="14"/>
  <c r="K58" i="14"/>
  <c r="O58" i="14"/>
  <c r="Q58" i="14"/>
  <c r="V58" i="14"/>
  <c r="G59" i="14"/>
  <c r="M59" i="14" s="1"/>
  <c r="I59" i="14"/>
  <c r="K59" i="14"/>
  <c r="O59" i="14"/>
  <c r="Q59" i="14"/>
  <c r="V59" i="14"/>
  <c r="G60" i="14"/>
  <c r="M60" i="14" s="1"/>
  <c r="I60" i="14"/>
  <c r="K60" i="14"/>
  <c r="O60" i="14"/>
  <c r="Q60" i="14"/>
  <c r="V60" i="14"/>
  <c r="G61" i="14"/>
  <c r="M61" i="14" s="1"/>
  <c r="I61" i="14"/>
  <c r="K61" i="14"/>
  <c r="O61" i="14"/>
  <c r="Q61" i="14"/>
  <c r="V61" i="14"/>
  <c r="G62" i="14"/>
  <c r="M62" i="14" s="1"/>
  <c r="I62" i="14"/>
  <c r="K62" i="14"/>
  <c r="O62" i="14"/>
  <c r="Q62" i="14"/>
  <c r="V62" i="14"/>
  <c r="G63" i="14"/>
  <c r="M63" i="14" s="1"/>
  <c r="I63" i="14"/>
  <c r="K63" i="14"/>
  <c r="O63" i="14"/>
  <c r="Q63" i="14"/>
  <c r="V63" i="14"/>
  <c r="G64" i="14"/>
  <c r="I64" i="14"/>
  <c r="K64" i="14"/>
  <c r="M64" i="14"/>
  <c r="O64" i="14"/>
  <c r="Q64" i="14"/>
  <c r="V64" i="14"/>
  <c r="G65" i="14"/>
  <c r="M65" i="14" s="1"/>
  <c r="I65" i="14"/>
  <c r="K65" i="14"/>
  <c r="O65" i="14"/>
  <c r="Q65" i="14"/>
  <c r="V65" i="14"/>
  <c r="G66" i="14"/>
  <c r="M66" i="14" s="1"/>
  <c r="I66" i="14"/>
  <c r="K66" i="14"/>
  <c r="O66" i="14"/>
  <c r="Q66" i="14"/>
  <c r="V66" i="14"/>
  <c r="G67" i="14"/>
  <c r="M67" i="14" s="1"/>
  <c r="I67" i="14"/>
  <c r="K67" i="14"/>
  <c r="O67" i="14"/>
  <c r="Q67" i="14"/>
  <c r="V67" i="14"/>
  <c r="G68" i="14"/>
  <c r="M68" i="14" s="1"/>
  <c r="I68" i="14"/>
  <c r="K68" i="14"/>
  <c r="O68" i="14"/>
  <c r="Q68" i="14"/>
  <c r="V68" i="14"/>
  <c r="G70" i="14"/>
  <c r="M70" i="14" s="1"/>
  <c r="I70" i="14"/>
  <c r="K70" i="14"/>
  <c r="O70" i="14"/>
  <c r="Q70" i="14"/>
  <c r="V70" i="14"/>
  <c r="G71" i="14"/>
  <c r="M71" i="14" s="1"/>
  <c r="I71" i="14"/>
  <c r="K71" i="14"/>
  <c r="O71" i="14"/>
  <c r="Q71" i="14"/>
  <c r="V71" i="14"/>
  <c r="G72" i="14"/>
  <c r="I72" i="14"/>
  <c r="K72" i="14"/>
  <c r="M72" i="14"/>
  <c r="O72" i="14"/>
  <c r="Q72" i="14"/>
  <c r="V72" i="14"/>
  <c r="G73" i="14"/>
  <c r="M73" i="14" s="1"/>
  <c r="I73" i="14"/>
  <c r="K73" i="14"/>
  <c r="O73" i="14"/>
  <c r="Q73" i="14"/>
  <c r="V73" i="14"/>
  <c r="G74" i="14"/>
  <c r="M74" i="14" s="1"/>
  <c r="I74" i="14"/>
  <c r="K74" i="14"/>
  <c r="O74" i="14"/>
  <c r="Q74" i="14"/>
  <c r="V74" i="14"/>
  <c r="G75" i="14"/>
  <c r="M75" i="14" s="1"/>
  <c r="I75" i="14"/>
  <c r="K75" i="14"/>
  <c r="O75" i="14"/>
  <c r="Q75" i="14"/>
  <c r="V75" i="14"/>
  <c r="G76" i="14"/>
  <c r="M76" i="14" s="1"/>
  <c r="I76" i="14"/>
  <c r="K76" i="14"/>
  <c r="O76" i="14"/>
  <c r="Q76" i="14"/>
  <c r="V76" i="14"/>
  <c r="G77" i="14"/>
  <c r="I77" i="14"/>
  <c r="K77" i="14"/>
  <c r="O77" i="14"/>
  <c r="Q77" i="14"/>
  <c r="V77" i="14"/>
  <c r="G78" i="14"/>
  <c r="I78" i="14"/>
  <c r="K78" i="14"/>
  <c r="M78" i="14"/>
  <c r="O78" i="14"/>
  <c r="Q78" i="14"/>
  <c r="V78" i="14"/>
  <c r="G79" i="14"/>
  <c r="M79" i="14" s="1"/>
  <c r="I79" i="14"/>
  <c r="K79" i="14"/>
  <c r="O79" i="14"/>
  <c r="Q79" i="14"/>
  <c r="V79" i="14"/>
  <c r="G80" i="14"/>
  <c r="M80" i="14" s="1"/>
  <c r="I80" i="14"/>
  <c r="K80" i="14"/>
  <c r="O80" i="14"/>
  <c r="Q80" i="14"/>
  <c r="V80" i="14"/>
  <c r="G81" i="14"/>
  <c r="M81" i="14" s="1"/>
  <c r="I81" i="14"/>
  <c r="K81" i="14"/>
  <c r="O81" i="14"/>
  <c r="Q81" i="14"/>
  <c r="V81" i="14"/>
  <c r="G82" i="14"/>
  <c r="M82" i="14" s="1"/>
  <c r="I82" i="14"/>
  <c r="K82" i="14"/>
  <c r="O82" i="14"/>
  <c r="Q82" i="14"/>
  <c r="V82" i="14"/>
  <c r="G83" i="14"/>
  <c r="M83" i="14" s="1"/>
  <c r="I83" i="14"/>
  <c r="K83" i="14"/>
  <c r="O83" i="14"/>
  <c r="Q83" i="14"/>
  <c r="V83" i="14"/>
  <c r="G84" i="14"/>
  <c r="M84" i="14" s="1"/>
  <c r="I84" i="14"/>
  <c r="K84" i="14"/>
  <c r="O84" i="14"/>
  <c r="Q84" i="14"/>
  <c r="V84" i="14"/>
  <c r="G85" i="14"/>
  <c r="M85" i="14" s="1"/>
  <c r="I85" i="14"/>
  <c r="K85" i="14"/>
  <c r="O85" i="14"/>
  <c r="Q85" i="14"/>
  <c r="V85" i="14"/>
  <c r="G86" i="14"/>
  <c r="I86" i="14"/>
  <c r="K86" i="14"/>
  <c r="M86" i="14"/>
  <c r="O86" i="14"/>
  <c r="Q86" i="14"/>
  <c r="V86" i="14"/>
  <c r="G87" i="14"/>
  <c r="M87" i="14" s="1"/>
  <c r="I87" i="14"/>
  <c r="K87" i="14"/>
  <c r="O87" i="14"/>
  <c r="Q87" i="14"/>
  <c r="V87" i="14"/>
  <c r="G88" i="14"/>
  <c r="M88" i="14" s="1"/>
  <c r="I88" i="14"/>
  <c r="K88" i="14"/>
  <c r="O88" i="14"/>
  <c r="Q88" i="14"/>
  <c r="V88" i="14"/>
  <c r="G89" i="14"/>
  <c r="I89" i="14"/>
  <c r="K89" i="14"/>
  <c r="M89" i="14"/>
  <c r="O89" i="14"/>
  <c r="Q89" i="14"/>
  <c r="V89" i="14"/>
  <c r="G90" i="14"/>
  <c r="M90" i="14" s="1"/>
  <c r="I90" i="14"/>
  <c r="K90" i="14"/>
  <c r="O90" i="14"/>
  <c r="Q90" i="14"/>
  <c r="V90" i="14"/>
  <c r="G91" i="14"/>
  <c r="M91" i="14" s="1"/>
  <c r="I91" i="14"/>
  <c r="K91" i="14"/>
  <c r="O91" i="14"/>
  <c r="Q91" i="14"/>
  <c r="V91" i="14"/>
  <c r="G92" i="14"/>
  <c r="M92" i="14" s="1"/>
  <c r="I92" i="14"/>
  <c r="K92" i="14"/>
  <c r="O92" i="14"/>
  <c r="Q92" i="14"/>
  <c r="V92" i="14"/>
  <c r="G93" i="14"/>
  <c r="M93" i="14" s="1"/>
  <c r="I93" i="14"/>
  <c r="K93" i="14"/>
  <c r="O93" i="14"/>
  <c r="Q93" i="14"/>
  <c r="V93" i="14"/>
  <c r="G94" i="14"/>
  <c r="M94" i="14" s="1"/>
  <c r="I94" i="14"/>
  <c r="K94" i="14"/>
  <c r="O94" i="14"/>
  <c r="Q94" i="14"/>
  <c r="V94" i="14"/>
  <c r="G95" i="14"/>
  <c r="M95" i="14" s="1"/>
  <c r="I95" i="14"/>
  <c r="K95" i="14"/>
  <c r="O95" i="14"/>
  <c r="Q95" i="14"/>
  <c r="V95" i="14"/>
  <c r="G96" i="14"/>
  <c r="I96" i="14"/>
  <c r="K96" i="14"/>
  <c r="M96" i="14"/>
  <c r="O96" i="14"/>
  <c r="Q96" i="14"/>
  <c r="V96" i="14"/>
  <c r="G97" i="14"/>
  <c r="M97" i="14" s="1"/>
  <c r="I97" i="14"/>
  <c r="K97" i="14"/>
  <c r="O97" i="14"/>
  <c r="Q97" i="14"/>
  <c r="V97" i="14"/>
  <c r="G99" i="14"/>
  <c r="M99" i="14" s="1"/>
  <c r="I99" i="14"/>
  <c r="K99" i="14"/>
  <c r="O99" i="14"/>
  <c r="Q99" i="14"/>
  <c r="V99" i="14"/>
  <c r="G100" i="14"/>
  <c r="I100" i="14"/>
  <c r="K100" i="14"/>
  <c r="O100" i="14"/>
  <c r="Q100" i="14"/>
  <c r="V100" i="14"/>
  <c r="G101" i="14"/>
  <c r="M101" i="14" s="1"/>
  <c r="I101" i="14"/>
  <c r="K101" i="14"/>
  <c r="O101" i="14"/>
  <c r="Q101" i="14"/>
  <c r="V101" i="14"/>
  <c r="G102" i="14"/>
  <c r="M102" i="14" s="1"/>
  <c r="I102" i="14"/>
  <c r="K102" i="14"/>
  <c r="O102" i="14"/>
  <c r="Q102" i="14"/>
  <c r="V102" i="14"/>
  <c r="G103" i="14"/>
  <c r="M103" i="14" s="1"/>
  <c r="I103" i="14"/>
  <c r="K103" i="14"/>
  <c r="O103" i="14"/>
  <c r="Q103" i="14"/>
  <c r="V103" i="14"/>
  <c r="G104" i="14"/>
  <c r="M104" i="14" s="1"/>
  <c r="I104" i="14"/>
  <c r="K104" i="14"/>
  <c r="O104" i="14"/>
  <c r="Q104" i="14"/>
  <c r="V104" i="14"/>
  <c r="G105" i="14"/>
  <c r="M105" i="14" s="1"/>
  <c r="I105" i="14"/>
  <c r="K105" i="14"/>
  <c r="O105" i="14"/>
  <c r="Q105" i="14"/>
  <c r="V105" i="14"/>
  <c r="G106" i="14"/>
  <c r="M106" i="14" s="1"/>
  <c r="I106" i="14"/>
  <c r="K106" i="14"/>
  <c r="O106" i="14"/>
  <c r="Q106" i="14"/>
  <c r="V106" i="14"/>
  <c r="G107" i="14"/>
  <c r="M107" i="14" s="1"/>
  <c r="I107" i="14"/>
  <c r="K107" i="14"/>
  <c r="O107" i="14"/>
  <c r="Q107" i="14"/>
  <c r="V107" i="14"/>
  <c r="G108" i="14"/>
  <c r="M108" i="14" s="1"/>
  <c r="I108" i="14"/>
  <c r="K108" i="14"/>
  <c r="O108" i="14"/>
  <c r="Q108" i="14"/>
  <c r="V108" i="14"/>
  <c r="G109" i="14"/>
  <c r="M109" i="14" s="1"/>
  <c r="I109" i="14"/>
  <c r="K109" i="14"/>
  <c r="O109" i="14"/>
  <c r="Q109" i="14"/>
  <c r="V109" i="14"/>
  <c r="G110" i="14"/>
  <c r="I110" i="14"/>
  <c r="K110" i="14"/>
  <c r="M110" i="14"/>
  <c r="O110" i="14"/>
  <c r="Q110" i="14"/>
  <c r="V110" i="14"/>
  <c r="G111" i="14"/>
  <c r="M111" i="14" s="1"/>
  <c r="I111" i="14"/>
  <c r="K111" i="14"/>
  <c r="O111" i="14"/>
  <c r="Q111" i="14"/>
  <c r="V111" i="14"/>
  <c r="G112" i="14"/>
  <c r="I112" i="14"/>
  <c r="K112" i="14"/>
  <c r="M112" i="14"/>
  <c r="O112" i="14"/>
  <c r="Q112" i="14"/>
  <c r="V112" i="14"/>
  <c r="G113" i="14"/>
  <c r="M113" i="14" s="1"/>
  <c r="I113" i="14"/>
  <c r="K113" i="14"/>
  <c r="O113" i="14"/>
  <c r="Q113" i="14"/>
  <c r="V113" i="14"/>
  <c r="G114" i="14"/>
  <c r="M114" i="14" s="1"/>
  <c r="I114" i="14"/>
  <c r="K114" i="14"/>
  <c r="O114" i="14"/>
  <c r="Q114" i="14"/>
  <c r="V114" i="14"/>
  <c r="G115" i="14"/>
  <c r="M115" i="14" s="1"/>
  <c r="I115" i="14"/>
  <c r="K115" i="14"/>
  <c r="O115" i="14"/>
  <c r="Q115" i="14"/>
  <c r="V115" i="14"/>
  <c r="G116" i="14"/>
  <c r="M116" i="14" s="1"/>
  <c r="I116" i="14"/>
  <c r="K116" i="14"/>
  <c r="O116" i="14"/>
  <c r="Q116" i="14"/>
  <c r="V116" i="14"/>
  <c r="G117" i="14"/>
  <c r="M117" i="14" s="1"/>
  <c r="I117" i="14"/>
  <c r="K117" i="14"/>
  <c r="O117" i="14"/>
  <c r="Q117" i="14"/>
  <c r="V117" i="14"/>
  <c r="G118" i="14"/>
  <c r="M118" i="14" s="1"/>
  <c r="I118" i="14"/>
  <c r="K118" i="14"/>
  <c r="O118" i="14"/>
  <c r="Q118" i="14"/>
  <c r="V118" i="14"/>
  <c r="G119" i="14"/>
  <c r="M119" i="14" s="1"/>
  <c r="I119" i="14"/>
  <c r="K119" i="14"/>
  <c r="O119" i="14"/>
  <c r="Q119" i="14"/>
  <c r="V119" i="14"/>
  <c r="G120" i="14"/>
  <c r="I120" i="14"/>
  <c r="K120" i="14"/>
  <c r="M120" i="14"/>
  <c r="O120" i="14"/>
  <c r="Q120" i="14"/>
  <c r="V120" i="14"/>
  <c r="G121" i="14"/>
  <c r="M121" i="14" s="1"/>
  <c r="I121" i="14"/>
  <c r="K121" i="14"/>
  <c r="O121" i="14"/>
  <c r="Q121" i="14"/>
  <c r="V121" i="14"/>
  <c r="G122" i="14"/>
  <c r="M122" i="14" s="1"/>
  <c r="I122" i="14"/>
  <c r="K122" i="14"/>
  <c r="O122" i="14"/>
  <c r="Q122" i="14"/>
  <c r="V122" i="14"/>
  <c r="G123" i="14"/>
  <c r="M123" i="14" s="1"/>
  <c r="I123" i="14"/>
  <c r="K123" i="14"/>
  <c r="O123" i="14"/>
  <c r="Q123" i="14"/>
  <c r="V123" i="14"/>
  <c r="G124" i="14"/>
  <c r="M124" i="14" s="1"/>
  <c r="I124" i="14"/>
  <c r="K124" i="14"/>
  <c r="O124" i="14"/>
  <c r="Q124" i="14"/>
  <c r="V124" i="14"/>
  <c r="G125" i="14"/>
  <c r="M125" i="14" s="1"/>
  <c r="I125" i="14"/>
  <c r="K125" i="14"/>
  <c r="O125" i="14"/>
  <c r="Q125" i="14"/>
  <c r="V125" i="14"/>
  <c r="G126" i="14"/>
  <c r="M126" i="14" s="1"/>
  <c r="I126" i="14"/>
  <c r="K126" i="14"/>
  <c r="O126" i="14"/>
  <c r="Q126" i="14"/>
  <c r="V126" i="14"/>
  <c r="G127" i="14"/>
  <c r="I127" i="14"/>
  <c r="K127" i="14"/>
  <c r="M127" i="14"/>
  <c r="O127" i="14"/>
  <c r="Q127" i="14"/>
  <c r="V127" i="14"/>
  <c r="G128" i="14"/>
  <c r="M128" i="14" s="1"/>
  <c r="I128" i="14"/>
  <c r="K128" i="14"/>
  <c r="O128" i="14"/>
  <c r="Q128" i="14"/>
  <c r="V128" i="14"/>
  <c r="G129" i="14"/>
  <c r="M129" i="14" s="1"/>
  <c r="I129" i="14"/>
  <c r="K129" i="14"/>
  <c r="O129" i="14"/>
  <c r="Q129" i="14"/>
  <c r="V129" i="14"/>
  <c r="G130" i="14"/>
  <c r="M130" i="14" s="1"/>
  <c r="I130" i="14"/>
  <c r="K130" i="14"/>
  <c r="O130" i="14"/>
  <c r="Q130" i="14"/>
  <c r="V130" i="14"/>
  <c r="G131" i="14"/>
  <c r="M131" i="14" s="1"/>
  <c r="I131" i="14"/>
  <c r="K131" i="14"/>
  <c r="O131" i="14"/>
  <c r="Q131" i="14"/>
  <c r="V131" i="14"/>
  <c r="G132" i="14"/>
  <c r="M132" i="14" s="1"/>
  <c r="I132" i="14"/>
  <c r="K132" i="14"/>
  <c r="O132" i="14"/>
  <c r="Q132" i="14"/>
  <c r="V132" i="14"/>
  <c r="G133" i="14"/>
  <c r="M133" i="14" s="1"/>
  <c r="I133" i="14"/>
  <c r="K133" i="14"/>
  <c r="O133" i="14"/>
  <c r="Q133" i="14"/>
  <c r="V133" i="14"/>
  <c r="G134" i="14"/>
  <c r="I134" i="14"/>
  <c r="K134" i="14"/>
  <c r="M134" i="14"/>
  <c r="O134" i="14"/>
  <c r="Q134" i="14"/>
  <c r="V134" i="14"/>
  <c r="G135" i="14"/>
  <c r="M135" i="14" s="1"/>
  <c r="I135" i="14"/>
  <c r="K135" i="14"/>
  <c r="O135" i="14"/>
  <c r="Q135" i="14"/>
  <c r="V135" i="14"/>
  <c r="G136" i="14"/>
  <c r="M136" i="14" s="1"/>
  <c r="I136" i="14"/>
  <c r="K136" i="14"/>
  <c r="O136" i="14"/>
  <c r="Q136" i="14"/>
  <c r="V136" i="14"/>
  <c r="G137" i="14"/>
  <c r="M137" i="14" s="1"/>
  <c r="I137" i="14"/>
  <c r="K137" i="14"/>
  <c r="O137" i="14"/>
  <c r="Q137" i="14"/>
  <c r="V137" i="14"/>
  <c r="Q138" i="14"/>
  <c r="V138" i="14"/>
  <c r="G139" i="14"/>
  <c r="M139" i="14" s="1"/>
  <c r="I139" i="14"/>
  <c r="K139" i="14"/>
  <c r="O139" i="14"/>
  <c r="Q139" i="14"/>
  <c r="V139" i="14"/>
  <c r="G140" i="14"/>
  <c r="G138" i="14" s="1"/>
  <c r="I96" i="1" s="1"/>
  <c r="I140" i="14"/>
  <c r="K140" i="14"/>
  <c r="O140" i="14"/>
  <c r="Q140" i="14"/>
  <c r="V140" i="14"/>
  <c r="G141" i="14"/>
  <c r="M141" i="14" s="1"/>
  <c r="I141" i="14"/>
  <c r="K141" i="14"/>
  <c r="O141" i="14"/>
  <c r="Q141" i="14"/>
  <c r="V141" i="14"/>
  <c r="G143" i="14"/>
  <c r="M143" i="14" s="1"/>
  <c r="I143" i="14"/>
  <c r="K143" i="14"/>
  <c r="O143" i="14"/>
  <c r="Q143" i="14"/>
  <c r="V143" i="14"/>
  <c r="G144" i="14"/>
  <c r="I144" i="14"/>
  <c r="K144" i="14"/>
  <c r="M144" i="14"/>
  <c r="O144" i="14"/>
  <c r="Q144" i="14"/>
  <c r="V144" i="14"/>
  <c r="G145" i="14"/>
  <c r="M145" i="14" s="1"/>
  <c r="I145" i="14"/>
  <c r="K145" i="14"/>
  <c r="O145" i="14"/>
  <c r="Q145" i="14"/>
  <c r="V145" i="14"/>
  <c r="G146" i="14"/>
  <c r="M146" i="14" s="1"/>
  <c r="I146" i="14"/>
  <c r="K146" i="14"/>
  <c r="O146" i="14"/>
  <c r="Q146" i="14"/>
  <c r="V146" i="14"/>
  <c r="G147" i="14"/>
  <c r="M147" i="14" s="1"/>
  <c r="I147" i="14"/>
  <c r="K147" i="14"/>
  <c r="O147" i="14"/>
  <c r="Q147" i="14"/>
  <c r="V147" i="14"/>
  <c r="G148" i="14"/>
  <c r="M148" i="14" s="1"/>
  <c r="I148" i="14"/>
  <c r="K148" i="14"/>
  <c r="O148" i="14"/>
  <c r="Q148" i="14"/>
  <c r="V148" i="14"/>
  <c r="G149" i="14"/>
  <c r="M149" i="14" s="1"/>
  <c r="I149" i="14"/>
  <c r="K149" i="14"/>
  <c r="O149" i="14"/>
  <c r="Q149" i="14"/>
  <c r="V149" i="14"/>
  <c r="G150" i="14"/>
  <c r="M150" i="14" s="1"/>
  <c r="I150" i="14"/>
  <c r="K150" i="14"/>
  <c r="O150" i="14"/>
  <c r="Q150" i="14"/>
  <c r="V150" i="14"/>
  <c r="G151" i="14"/>
  <c r="M151" i="14" s="1"/>
  <c r="I151" i="14"/>
  <c r="K151" i="14"/>
  <c r="O151" i="14"/>
  <c r="Q151" i="14"/>
  <c r="V151" i="14"/>
  <c r="G152" i="14"/>
  <c r="I152" i="14"/>
  <c r="K152" i="14"/>
  <c r="M152" i="14"/>
  <c r="O152" i="14"/>
  <c r="Q152" i="14"/>
  <c r="V152" i="14"/>
  <c r="G153" i="14"/>
  <c r="M153" i="14" s="1"/>
  <c r="I153" i="14"/>
  <c r="K153" i="14"/>
  <c r="O153" i="14"/>
  <c r="Q153" i="14"/>
  <c r="V153" i="14"/>
  <c r="G154" i="14"/>
  <c r="M154" i="14" s="1"/>
  <c r="I154" i="14"/>
  <c r="K154" i="14"/>
  <c r="O154" i="14"/>
  <c r="Q154" i="14"/>
  <c r="V154" i="14"/>
  <c r="G155" i="14"/>
  <c r="M155" i="14" s="1"/>
  <c r="I155" i="14"/>
  <c r="K155" i="14"/>
  <c r="O155" i="14"/>
  <c r="Q155" i="14"/>
  <c r="V155" i="14"/>
  <c r="G156" i="14"/>
  <c r="M156" i="14" s="1"/>
  <c r="I156" i="14"/>
  <c r="K156" i="14"/>
  <c r="O156" i="14"/>
  <c r="Q156" i="14"/>
  <c r="V156" i="14"/>
  <c r="G157" i="14"/>
  <c r="M157" i="14" s="1"/>
  <c r="I157" i="14"/>
  <c r="K157" i="14"/>
  <c r="O157" i="14"/>
  <c r="Q157" i="14"/>
  <c r="V157" i="14"/>
  <c r="G158" i="14"/>
  <c r="M158" i="14" s="1"/>
  <c r="I158" i="14"/>
  <c r="K158" i="14"/>
  <c r="O158" i="14"/>
  <c r="Q158" i="14"/>
  <c r="V158" i="14"/>
  <c r="G159" i="14"/>
  <c r="M159" i="14" s="1"/>
  <c r="I159" i="14"/>
  <c r="K159" i="14"/>
  <c r="O159" i="14"/>
  <c r="Q159" i="14"/>
  <c r="V159" i="14"/>
  <c r="G160" i="14"/>
  <c r="M160" i="14" s="1"/>
  <c r="I160" i="14"/>
  <c r="K160" i="14"/>
  <c r="O160" i="14"/>
  <c r="Q160" i="14"/>
  <c r="V160" i="14"/>
  <c r="O161" i="14"/>
  <c r="Q161" i="14"/>
  <c r="G162" i="14"/>
  <c r="M162" i="14" s="1"/>
  <c r="M161" i="14" s="1"/>
  <c r="I162" i="14"/>
  <c r="I161" i="14" s="1"/>
  <c r="K162" i="14"/>
  <c r="K161" i="14" s="1"/>
  <c r="O162" i="14"/>
  <c r="Q162" i="14"/>
  <c r="V162" i="14"/>
  <c r="V161" i="14" s="1"/>
  <c r="AE164" i="14"/>
  <c r="F47" i="1" s="1"/>
  <c r="G9" i="13"/>
  <c r="G10" i="13"/>
  <c r="G19" i="13"/>
  <c r="G22" i="13"/>
  <c r="G46" i="1" s="1"/>
  <c r="G24" i="13"/>
  <c r="G26" i="13"/>
  <c r="G30" i="13"/>
  <c r="G32" i="13"/>
  <c r="G34" i="13"/>
  <c r="G36" i="13"/>
  <c r="G38" i="13"/>
  <c r="G46" i="13"/>
  <c r="G49" i="13"/>
  <c r="G51" i="13"/>
  <c r="G53" i="13"/>
  <c r="G55" i="13"/>
  <c r="G57" i="13"/>
  <c r="G62" i="13"/>
  <c r="G67" i="13"/>
  <c r="G72" i="13"/>
  <c r="G74" i="13"/>
  <c r="G76" i="13"/>
  <c r="G78" i="13"/>
  <c r="G83" i="13"/>
  <c r="G88" i="13"/>
  <c r="G92" i="13"/>
  <c r="G94" i="13"/>
  <c r="G96" i="13"/>
  <c r="G102" i="13"/>
  <c r="G104" i="13"/>
  <c r="G106" i="13"/>
  <c r="G107" i="13"/>
  <c r="G108" i="13"/>
  <c r="G110" i="13"/>
  <c r="G112" i="13"/>
  <c r="G117" i="13"/>
  <c r="G121" i="13"/>
  <c r="G122" i="13"/>
  <c r="G124" i="13"/>
  <c r="G126" i="13"/>
  <c r="G129" i="13"/>
  <c r="G130" i="13"/>
  <c r="G132" i="13"/>
  <c r="G133" i="13"/>
  <c r="G135" i="13"/>
  <c r="G140" i="13"/>
  <c r="G143" i="13"/>
  <c r="G159" i="13"/>
  <c r="G170" i="13"/>
  <c r="G200" i="13"/>
  <c r="G203" i="13"/>
  <c r="G206" i="13"/>
  <c r="G209" i="13"/>
  <c r="G211" i="13"/>
  <c r="G212" i="13"/>
  <c r="G213" i="13"/>
  <c r="G216" i="13"/>
  <c r="G217" i="13"/>
  <c r="G221" i="13"/>
  <c r="G223" i="13"/>
  <c r="G226" i="13"/>
  <c r="G228" i="13"/>
  <c r="G230" i="13"/>
  <c r="G233" i="13"/>
  <c r="G235" i="13"/>
  <c r="G237" i="13"/>
  <c r="G240" i="13"/>
  <c r="G243" i="13"/>
  <c r="G245" i="13"/>
  <c r="G246" i="13"/>
  <c r="G247" i="13"/>
  <c r="G250" i="13"/>
  <c r="G251" i="13"/>
  <c r="G252" i="13"/>
  <c r="G253" i="13"/>
  <c r="G254" i="13"/>
  <c r="G258" i="13"/>
  <c r="G262" i="13"/>
  <c r="G266" i="13"/>
  <c r="G267" i="13"/>
  <c r="G273" i="13"/>
  <c r="G275" i="13"/>
  <c r="G278" i="13"/>
  <c r="G282" i="13"/>
  <c r="G288" i="13"/>
  <c r="G295" i="13"/>
  <c r="G298" i="13"/>
  <c r="G304" i="13"/>
  <c r="G308" i="13"/>
  <c r="G311" i="13"/>
  <c r="G315" i="13"/>
  <c r="G317" i="13"/>
  <c r="G319" i="13"/>
  <c r="G323" i="13"/>
  <c r="G326" i="13"/>
  <c r="G329" i="13"/>
  <c r="G334" i="13"/>
  <c r="G336" i="13"/>
  <c r="G338" i="13"/>
  <c r="G343" i="13"/>
  <c r="G344" i="13"/>
  <c r="G346" i="13"/>
  <c r="G356" i="13"/>
  <c r="G358" i="13"/>
  <c r="G359" i="13"/>
  <c r="G361" i="13"/>
  <c r="G364" i="13"/>
  <c r="G366" i="13"/>
  <c r="G368" i="13"/>
  <c r="G370" i="13"/>
  <c r="G374" i="13"/>
  <c r="G375" i="13"/>
  <c r="G376" i="13"/>
  <c r="G377" i="13"/>
  <c r="G378" i="13"/>
  <c r="G379" i="13"/>
  <c r="G382" i="13"/>
  <c r="G383" i="13"/>
  <c r="G384" i="13"/>
  <c r="G385" i="13"/>
  <c r="G386" i="13"/>
  <c r="G387" i="13"/>
  <c r="G388" i="13"/>
  <c r="G390" i="13"/>
  <c r="G393" i="13"/>
  <c r="G394" i="13"/>
  <c r="G395" i="13"/>
  <c r="G396" i="13"/>
  <c r="G397" i="13"/>
  <c r="G398" i="13"/>
  <c r="G399" i="13"/>
  <c r="G400" i="13"/>
  <c r="G404" i="13"/>
  <c r="G405" i="13"/>
  <c r="G406" i="13"/>
  <c r="G407" i="13"/>
  <c r="G408" i="13"/>
  <c r="G409" i="13"/>
  <c r="G410" i="13"/>
  <c r="G411" i="13"/>
  <c r="G412" i="13"/>
  <c r="G413" i="13"/>
  <c r="G414" i="13"/>
  <c r="G415" i="13"/>
  <c r="G416" i="13"/>
  <c r="G417" i="13"/>
  <c r="G418" i="13"/>
  <c r="G419" i="13"/>
  <c r="G420" i="13"/>
  <c r="I82" i="1"/>
  <c r="G424" i="13"/>
  <c r="G425" i="13"/>
  <c r="G429" i="13"/>
  <c r="G432" i="13"/>
  <c r="G433" i="13"/>
  <c r="G438" i="13"/>
  <c r="G440" i="13"/>
  <c r="G442" i="13"/>
  <c r="G443" i="13"/>
  <c r="G445" i="13"/>
  <c r="G447" i="13"/>
  <c r="G451" i="13"/>
  <c r="G454" i="13"/>
  <c r="G457" i="13"/>
  <c r="G458" i="13"/>
  <c r="G459" i="13"/>
  <c r="G460" i="13"/>
  <c r="G462" i="13"/>
  <c r="G463" i="13"/>
  <c r="G464" i="13"/>
  <c r="G467" i="13"/>
  <c r="G469" i="13"/>
  <c r="G471" i="13"/>
  <c r="G474" i="13"/>
  <c r="G475" i="13"/>
  <c r="G476" i="13"/>
  <c r="G477" i="13"/>
  <c r="G480" i="13"/>
  <c r="G481" i="13"/>
  <c r="G482" i="13"/>
  <c r="G484" i="13"/>
  <c r="G487" i="13"/>
  <c r="G488" i="13"/>
  <c r="G489" i="13"/>
  <c r="G490" i="13"/>
  <c r="G491" i="13"/>
  <c r="G492" i="13"/>
  <c r="G493" i="13"/>
  <c r="G495" i="13"/>
  <c r="G496" i="13"/>
  <c r="G497" i="13"/>
  <c r="G499" i="13"/>
  <c r="G501" i="13"/>
  <c r="G502" i="13"/>
  <c r="G503" i="13"/>
  <c r="G504" i="13"/>
  <c r="G505" i="13"/>
  <c r="G506" i="13"/>
  <c r="G507" i="13"/>
  <c r="G509" i="13"/>
  <c r="G510" i="13"/>
  <c r="G511" i="13"/>
  <c r="G512" i="13"/>
  <c r="G513" i="13"/>
  <c r="G514" i="13"/>
  <c r="G515" i="13"/>
  <c r="G516" i="13"/>
  <c r="G517" i="13"/>
  <c r="G518" i="13"/>
  <c r="G519" i="13"/>
  <c r="G520" i="13"/>
  <c r="G521" i="13"/>
  <c r="G522" i="13"/>
  <c r="G523" i="13"/>
  <c r="G524" i="13"/>
  <c r="G525" i="13"/>
  <c r="G526" i="13"/>
  <c r="G527" i="13"/>
  <c r="G528" i="13"/>
  <c r="G529" i="13"/>
  <c r="G530" i="13"/>
  <c r="G531" i="13"/>
  <c r="G532" i="13"/>
  <c r="G533" i="13"/>
  <c r="G534" i="13"/>
  <c r="G535" i="13"/>
  <c r="G536" i="13"/>
  <c r="G537" i="13"/>
  <c r="G538" i="13"/>
  <c r="G539" i="13"/>
  <c r="G540" i="13"/>
  <c r="G541" i="13"/>
  <c r="G542" i="13"/>
  <c r="G543" i="13"/>
  <c r="G544" i="13"/>
  <c r="G545" i="13"/>
  <c r="G546" i="13"/>
  <c r="G547" i="13"/>
  <c r="G548" i="13"/>
  <c r="G549" i="13"/>
  <c r="G550" i="13"/>
  <c r="G551" i="13"/>
  <c r="G552" i="13"/>
  <c r="G553" i="13"/>
  <c r="G554" i="13"/>
  <c r="G555" i="13"/>
  <c r="G556" i="13"/>
  <c r="G557" i="13"/>
  <c r="G558" i="13"/>
  <c r="G559" i="13"/>
  <c r="G560" i="13"/>
  <c r="G561" i="13"/>
  <c r="G562" i="13"/>
  <c r="G563" i="13"/>
  <c r="G564" i="13"/>
  <c r="G565" i="13"/>
  <c r="G566" i="13"/>
  <c r="G567" i="13"/>
  <c r="G568" i="13"/>
  <c r="G569" i="13"/>
  <c r="G570" i="13"/>
  <c r="G571" i="13"/>
  <c r="G572" i="13"/>
  <c r="G573" i="13"/>
  <c r="G574" i="13"/>
  <c r="G575" i="13"/>
  <c r="G576" i="13"/>
  <c r="G577" i="13"/>
  <c r="G578" i="13"/>
  <c r="G579" i="13"/>
  <c r="G580" i="13"/>
  <c r="G581" i="13"/>
  <c r="G582" i="13"/>
  <c r="G583" i="13"/>
  <c r="G584" i="13"/>
  <c r="G585" i="13"/>
  <c r="G586" i="13"/>
  <c r="G587" i="13"/>
  <c r="G588" i="13"/>
  <c r="G589" i="13"/>
  <c r="G590" i="13"/>
  <c r="G591" i="13"/>
  <c r="G592" i="13"/>
  <c r="G593" i="13"/>
  <c r="G594" i="13"/>
  <c r="G595" i="13"/>
  <c r="G596" i="13"/>
  <c r="G597" i="13"/>
  <c r="G598" i="13"/>
  <c r="G599" i="13"/>
  <c r="G600" i="13"/>
  <c r="G601" i="13"/>
  <c r="G602" i="13"/>
  <c r="G603" i="13"/>
  <c r="G604" i="13"/>
  <c r="G605" i="13"/>
  <c r="G606" i="13"/>
  <c r="G607" i="13"/>
  <c r="G608" i="13"/>
  <c r="G609" i="13"/>
  <c r="G610" i="13"/>
  <c r="G611" i="13"/>
  <c r="G612" i="13"/>
  <c r="G613" i="13"/>
  <c r="G614" i="13"/>
  <c r="G616" i="13"/>
  <c r="G618" i="13"/>
  <c r="G621" i="13"/>
  <c r="G623" i="13"/>
  <c r="G624" i="13"/>
  <c r="G625" i="13"/>
  <c r="G626" i="13"/>
  <c r="G627" i="13"/>
  <c r="G629" i="13"/>
  <c r="G630" i="13"/>
  <c r="G631" i="13"/>
  <c r="G633" i="13"/>
  <c r="G635" i="13"/>
  <c r="G636" i="13"/>
  <c r="G638" i="13"/>
  <c r="G639" i="13"/>
  <c r="G640" i="13"/>
  <c r="G641" i="13"/>
  <c r="G643" i="13"/>
  <c r="G644" i="13"/>
  <c r="G646" i="13"/>
  <c r="G647" i="13"/>
  <c r="G648" i="13"/>
  <c r="G649" i="13"/>
  <c r="G650" i="13"/>
  <c r="G651" i="13"/>
  <c r="G652" i="13"/>
  <c r="G653" i="13"/>
  <c r="G654" i="13"/>
  <c r="G655" i="13"/>
  <c r="G656" i="13"/>
  <c r="G657" i="13"/>
  <c r="G658" i="13"/>
  <c r="G659" i="13"/>
  <c r="G660" i="13"/>
  <c r="G661" i="13"/>
  <c r="G662" i="13"/>
  <c r="G663" i="13"/>
  <c r="G664" i="13"/>
  <c r="G665" i="13"/>
  <c r="G666" i="13"/>
  <c r="G667" i="13"/>
  <c r="G668" i="13"/>
  <c r="G669" i="13"/>
  <c r="G670" i="13"/>
  <c r="G671" i="13"/>
  <c r="G672" i="13"/>
  <c r="G673" i="13"/>
  <c r="G674" i="13"/>
  <c r="G676" i="13"/>
  <c r="G677" i="13"/>
  <c r="G681" i="13"/>
  <c r="G682" i="13"/>
  <c r="G684" i="13"/>
  <c r="G690" i="13"/>
  <c r="G691" i="13"/>
  <c r="G711" i="13"/>
  <c r="G712" i="13"/>
  <c r="G714" i="13"/>
  <c r="G718" i="13"/>
  <c r="G719" i="13"/>
  <c r="G725" i="13"/>
  <c r="G724" i="13" s="1"/>
  <c r="F46" i="1"/>
  <c r="J32" i="1"/>
  <c r="J30" i="1"/>
  <c r="G42" i="1"/>
  <c r="F42" i="1"/>
  <c r="J27" i="1"/>
  <c r="J28" i="1"/>
  <c r="J29" i="1"/>
  <c r="J31" i="1"/>
  <c r="E28" i="1"/>
  <c r="E30" i="1"/>
  <c r="I8" i="16" l="1"/>
  <c r="G713" i="13"/>
  <c r="I111" i="1" s="1"/>
  <c r="G456" i="13"/>
  <c r="I102" i="1" s="1"/>
  <c r="AF164" i="14"/>
  <c r="G47" i="1" s="1"/>
  <c r="H47" i="1" s="1"/>
  <c r="I47" i="1" s="1"/>
  <c r="M11" i="14"/>
  <c r="M10" i="14" s="1"/>
  <c r="G628" i="13"/>
  <c r="I106" i="1" s="1"/>
  <c r="G428" i="13"/>
  <c r="G8" i="13"/>
  <c r="G508" i="13"/>
  <c r="I105" i="1" s="1"/>
  <c r="G675" i="13"/>
  <c r="I108" i="1" s="1"/>
  <c r="G131" i="13"/>
  <c r="I78" i="1" s="1"/>
  <c r="G689" i="13"/>
  <c r="I110" i="1" s="1"/>
  <c r="G683" i="13"/>
  <c r="I109" i="1" s="1"/>
  <c r="G423" i="13"/>
  <c r="I91" i="1" s="1"/>
  <c r="G645" i="13"/>
  <c r="I107" i="1" s="1"/>
  <c r="G486" i="13"/>
  <c r="I104" i="1" s="1"/>
  <c r="G103" i="13"/>
  <c r="I76" i="1" s="1"/>
  <c r="E380" i="13"/>
  <c r="G380" i="13" s="1"/>
  <c r="G249" i="13" s="1"/>
  <c r="I81" i="1" s="1"/>
  <c r="H46" i="1"/>
  <c r="I46" i="1" s="1"/>
  <c r="G62" i="15"/>
  <c r="I86" i="1" s="1"/>
  <c r="M63" i="15"/>
  <c r="M62" i="15" s="1"/>
  <c r="G44" i="15"/>
  <c r="I99" i="1" s="1"/>
  <c r="M47" i="15"/>
  <c r="I88" i="1"/>
  <c r="V142" i="14"/>
  <c r="Q142" i="14"/>
  <c r="AF65" i="15"/>
  <c r="G48" i="1" s="1"/>
  <c r="H48" i="1" s="1"/>
  <c r="I48" i="1" s="1"/>
  <c r="Q74" i="17"/>
  <c r="I142" i="14"/>
  <c r="O138" i="14"/>
  <c r="O98" i="14"/>
  <c r="O40" i="16"/>
  <c r="I112" i="1"/>
  <c r="O86" i="16"/>
  <c r="AF87" i="17"/>
  <c r="G50" i="1" s="1"/>
  <c r="H50" i="1" s="1"/>
  <c r="I50" i="1" s="1"/>
  <c r="M14" i="17"/>
  <c r="I8" i="17"/>
  <c r="F43" i="1"/>
  <c r="F45" i="1"/>
  <c r="F44" i="1"/>
  <c r="K98" i="14"/>
  <c r="G16" i="15"/>
  <c r="M21" i="15"/>
  <c r="Q17" i="16"/>
  <c r="K38" i="14"/>
  <c r="Q20" i="14"/>
  <c r="I53" i="15"/>
  <c r="O44" i="15"/>
  <c r="K44" i="15"/>
  <c r="O27" i="15"/>
  <c r="K11" i="15"/>
  <c r="M8" i="15"/>
  <c r="O126" i="16"/>
  <c r="V67" i="16"/>
  <c r="V8" i="16"/>
  <c r="K74" i="17"/>
  <c r="I74" i="17"/>
  <c r="V8" i="17"/>
  <c r="G46" i="19"/>
  <c r="I65" i="1" s="1"/>
  <c r="K8" i="19"/>
  <c r="Q8" i="20"/>
  <c r="O142" i="14"/>
  <c r="G98" i="14"/>
  <c r="I95" i="1" s="1"/>
  <c r="G69" i="14"/>
  <c r="I94" i="1" s="1"/>
  <c r="V69" i="14"/>
  <c r="V28" i="14"/>
  <c r="I15" i="14"/>
  <c r="K10" i="14"/>
  <c r="I10" i="14"/>
  <c r="K53" i="15"/>
  <c r="V16" i="15"/>
  <c r="I11" i="15"/>
  <c r="G8" i="15"/>
  <c r="Q126" i="16"/>
  <c r="G86" i="16"/>
  <c r="I71" i="1" s="1"/>
  <c r="Q67" i="16"/>
  <c r="G40" i="16"/>
  <c r="I69" i="1" s="1"/>
  <c r="Q8" i="16"/>
  <c r="Q54" i="17"/>
  <c r="O37" i="17"/>
  <c r="Q8" i="17"/>
  <c r="I18" i="18"/>
  <c r="V10" i="18"/>
  <c r="V46" i="19"/>
  <c r="I8" i="19"/>
  <c r="O8" i="20"/>
  <c r="V98" i="14"/>
  <c r="G38" i="14"/>
  <c r="I93" i="1" s="1"/>
  <c r="Q35" i="14"/>
  <c r="Q28" i="14"/>
  <c r="O20" i="14"/>
  <c r="G15" i="14"/>
  <c r="O53" i="15"/>
  <c r="M11" i="15"/>
  <c r="I126" i="16"/>
  <c r="O67" i="16"/>
  <c r="V40" i="16"/>
  <c r="O8" i="16"/>
  <c r="O54" i="17"/>
  <c r="K37" i="17"/>
  <c r="O8" i="17"/>
  <c r="G8" i="19"/>
  <c r="K8" i="20"/>
  <c r="Q69" i="14"/>
  <c r="O69" i="14"/>
  <c r="O35" i="14"/>
  <c r="I20" i="14"/>
  <c r="Q53" i="15"/>
  <c r="K27" i="15"/>
  <c r="I27" i="15"/>
  <c r="G11" i="15"/>
  <c r="I80" i="1" s="1"/>
  <c r="V8" i="15"/>
  <c r="AF148" i="16"/>
  <c r="G49" i="1" s="1"/>
  <c r="H49" i="1" s="1"/>
  <c r="I49" i="1" s="1"/>
  <c r="G126" i="16"/>
  <c r="I72" i="1" s="1"/>
  <c r="Q40" i="16"/>
  <c r="V17" i="16"/>
  <c r="K8" i="16"/>
  <c r="G74" i="17"/>
  <c r="I73" i="1" s="1"/>
  <c r="V74" i="17"/>
  <c r="K54" i="17"/>
  <c r="I37" i="17"/>
  <c r="K8" i="17"/>
  <c r="V18" i="18"/>
  <c r="O10" i="18"/>
  <c r="O46" i="19"/>
  <c r="I8" i="20"/>
  <c r="K142" i="14"/>
  <c r="I138" i="14"/>
  <c r="Q98" i="14"/>
  <c r="K69" i="14"/>
  <c r="V38" i="14"/>
  <c r="Q38" i="14"/>
  <c r="I28" i="14"/>
  <c r="K20" i="14"/>
  <c r="V15" i="14"/>
  <c r="Q44" i="15"/>
  <c r="I16" i="15"/>
  <c r="V11" i="15"/>
  <c r="O8" i="15"/>
  <c r="K126" i="16"/>
  <c r="V86" i="16"/>
  <c r="Q86" i="16"/>
  <c r="K67" i="16"/>
  <c r="I67" i="16"/>
  <c r="K40" i="16"/>
  <c r="O17" i="16"/>
  <c r="V54" i="17"/>
  <c r="O18" i="18"/>
  <c r="K10" i="18"/>
  <c r="V8" i="19"/>
  <c r="G8" i="20"/>
  <c r="K138" i="14"/>
  <c r="I98" i="14"/>
  <c r="I69" i="14"/>
  <c r="I38" i="14"/>
  <c r="G35" i="14"/>
  <c r="K28" i="14"/>
  <c r="G28" i="14"/>
  <c r="I83" i="1" s="1"/>
  <c r="O10" i="14"/>
  <c r="G53" i="15"/>
  <c r="I100" i="1" s="1"/>
  <c r="I44" i="15"/>
  <c r="V27" i="15"/>
  <c r="Q11" i="15"/>
  <c r="K8" i="15"/>
  <c r="V126" i="16"/>
  <c r="I86" i="16"/>
  <c r="I40" i="16"/>
  <c r="K17" i="16"/>
  <c r="G8" i="16"/>
  <c r="G8" i="17"/>
  <c r="Q18" i="18"/>
  <c r="Q46" i="19"/>
  <c r="K46" i="19"/>
  <c r="I46" i="19"/>
  <c r="Q8" i="19"/>
  <c r="O38" i="14"/>
  <c r="V20" i="14"/>
  <c r="V53" i="15"/>
  <c r="Q27" i="15"/>
  <c r="Q16" i="15"/>
  <c r="O16" i="15"/>
  <c r="O11" i="15"/>
  <c r="K86" i="16"/>
  <c r="I17" i="16"/>
  <c r="O74" i="17"/>
  <c r="G54" i="17"/>
  <c r="I68" i="1" s="1"/>
  <c r="Q37" i="17"/>
  <c r="G37" i="17"/>
  <c r="I64" i="1" s="1"/>
  <c r="V37" i="17"/>
  <c r="K18" i="18"/>
  <c r="O8" i="19"/>
  <c r="V8" i="20"/>
  <c r="AF27" i="20"/>
  <c r="G53" i="1" s="1"/>
  <c r="H53" i="1" s="1"/>
  <c r="I53" i="1" s="1"/>
  <c r="M16" i="20"/>
  <c r="M8" i="20" s="1"/>
  <c r="AF68" i="19"/>
  <c r="G52" i="1" s="1"/>
  <c r="H52" i="1" s="1"/>
  <c r="I52" i="1" s="1"/>
  <c r="M48" i="19"/>
  <c r="M46" i="19" s="1"/>
  <c r="M9" i="19"/>
  <c r="M8" i="19" s="1"/>
  <c r="M10" i="18"/>
  <c r="M18" i="18"/>
  <c r="AF102" i="18"/>
  <c r="G51" i="1" s="1"/>
  <c r="H51" i="1" s="1"/>
  <c r="I51" i="1" s="1"/>
  <c r="G18" i="18"/>
  <c r="I101" i="1" s="1"/>
  <c r="G10" i="18"/>
  <c r="M9" i="18"/>
  <c r="M8" i="18" s="1"/>
  <c r="M74" i="17"/>
  <c r="M62" i="17"/>
  <c r="M54" i="17" s="1"/>
  <c r="M40" i="17"/>
  <c r="M37" i="17" s="1"/>
  <c r="M16" i="17"/>
  <c r="M8" i="17" s="1"/>
  <c r="M17" i="16"/>
  <c r="M67" i="16"/>
  <c r="G17" i="16"/>
  <c r="I67" i="1" s="1"/>
  <c r="M127" i="16"/>
  <c r="M126" i="16" s="1"/>
  <c r="G67" i="16"/>
  <c r="I70" i="1" s="1"/>
  <c r="M88" i="16"/>
  <c r="M86" i="16" s="1"/>
  <c r="M48" i="16"/>
  <c r="M40" i="16" s="1"/>
  <c r="M16" i="16"/>
  <c r="M8" i="16" s="1"/>
  <c r="M53" i="15"/>
  <c r="M16" i="15"/>
  <c r="M27" i="15"/>
  <c r="M44" i="15"/>
  <c r="G27" i="15"/>
  <c r="I98" i="1" s="1"/>
  <c r="M24" i="15"/>
  <c r="M23" i="15" s="1"/>
  <c r="M38" i="14"/>
  <c r="M142" i="14"/>
  <c r="G161" i="14"/>
  <c r="I103" i="1" s="1"/>
  <c r="M140" i="14"/>
  <c r="M138" i="14" s="1"/>
  <c r="M100" i="14"/>
  <c r="M98" i="14" s="1"/>
  <c r="M36" i="14"/>
  <c r="M35" i="14" s="1"/>
  <c r="M77" i="14"/>
  <c r="M69" i="14" s="1"/>
  <c r="M29" i="14"/>
  <c r="M28" i="14" s="1"/>
  <c r="M21" i="14"/>
  <c r="M20" i="14" s="1"/>
  <c r="M16" i="14"/>
  <c r="M15" i="14" s="1"/>
  <c r="G142" i="14"/>
  <c r="I97" i="1" s="1"/>
  <c r="I90" i="1"/>
  <c r="I89" i="1"/>
  <c r="G102" i="18" l="1"/>
  <c r="I22" i="1" s="1"/>
  <c r="I77" i="1"/>
  <c r="G164" i="14"/>
  <c r="I18" i="1" s="1"/>
  <c r="G87" i="17"/>
  <c r="I21" i="1" s="1"/>
  <c r="I62" i="1"/>
  <c r="I61" i="1"/>
  <c r="G68" i="19"/>
  <c r="I23" i="1" s="1"/>
  <c r="I92" i="1"/>
  <c r="G148" i="16"/>
  <c r="I20" i="1" s="1"/>
  <c r="I66" i="1"/>
  <c r="F54" i="1"/>
  <c r="I87" i="1"/>
  <c r="G43" i="1"/>
  <c r="G54" i="1" s="1"/>
  <c r="A29" i="1" s="1"/>
  <c r="G45" i="1"/>
  <c r="H45" i="1" s="1"/>
  <c r="I45" i="1" s="1"/>
  <c r="G44" i="1"/>
  <c r="H44" i="1" s="1"/>
  <c r="I44" i="1" s="1"/>
  <c r="I63" i="1"/>
  <c r="G27" i="20"/>
  <c r="I24" i="1" s="1"/>
  <c r="G65" i="15"/>
  <c r="I19" i="1" s="1"/>
  <c r="I75" i="1"/>
  <c r="G727" i="13"/>
  <c r="I17" i="1" s="1"/>
  <c r="I25" i="1" l="1"/>
  <c r="G27" i="1" s="1"/>
  <c r="G28" i="1" s="1"/>
  <c r="G33" i="1" s="1"/>
  <c r="I113" i="1"/>
  <c r="H43" i="1"/>
  <c r="G32" i="1"/>
  <c r="A30" i="1"/>
  <c r="A27" i="1" l="1"/>
  <c r="A28" i="1" s="1"/>
  <c r="A31" i="1"/>
  <c r="G31" i="1" s="1"/>
  <c r="I43" i="1"/>
  <c r="I54" i="1" s="1"/>
  <c r="H54" i="1"/>
  <c r="J112" i="1"/>
  <c r="J65" i="1"/>
  <c r="J84" i="1"/>
  <c r="J80" i="1"/>
  <c r="J100" i="1"/>
  <c r="J66" i="1"/>
  <c r="J83" i="1"/>
  <c r="J72" i="1"/>
  <c r="J94" i="1"/>
  <c r="J98" i="1"/>
  <c r="J71" i="1"/>
  <c r="J68" i="1"/>
  <c r="J96" i="1"/>
  <c r="J88" i="1"/>
  <c r="J74" i="1"/>
  <c r="J91" i="1"/>
  <c r="J69" i="1"/>
  <c r="J86" i="1"/>
  <c r="J70" i="1"/>
  <c r="J103" i="1"/>
  <c r="J82" i="1"/>
  <c r="J99" i="1"/>
  <c r="J76" i="1"/>
  <c r="J81" i="1"/>
  <c r="J90" i="1"/>
  <c r="J108" i="1"/>
  <c r="J77" i="1"/>
  <c r="J109" i="1"/>
  <c r="J87" i="1"/>
  <c r="J104" i="1"/>
  <c r="J97" i="1"/>
  <c r="J61" i="1"/>
  <c r="J78" i="1"/>
  <c r="J89" i="1"/>
  <c r="J101" i="1"/>
  <c r="J105" i="1"/>
  <c r="J107" i="1"/>
  <c r="J102" i="1"/>
  <c r="J79" i="1"/>
  <c r="J75" i="1"/>
  <c r="J64" i="1"/>
  <c r="J63" i="1"/>
  <c r="J92" i="1"/>
  <c r="J73" i="1"/>
  <c r="J95" i="1"/>
  <c r="J67" i="1"/>
  <c r="J110" i="1"/>
  <c r="J62" i="1"/>
  <c r="J93" i="1"/>
  <c r="J85" i="1"/>
  <c r="J106" i="1"/>
  <c r="J111" i="1"/>
  <c r="A33" i="1" l="1"/>
  <c r="J113" i="1"/>
  <c r="J47" i="1"/>
  <c r="J46" i="1"/>
  <c r="J53" i="1"/>
  <c r="J45" i="1"/>
  <c r="J49" i="1"/>
  <c r="J52" i="1"/>
  <c r="J51" i="1"/>
  <c r="J44" i="1"/>
  <c r="J43" i="1"/>
  <c r="J54" i="1" s="1"/>
  <c r="J50" i="1"/>
  <c r="J4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guziu</author>
  </authors>
  <commentList>
    <comment ref="S6" authorId="0" shapeId="0" xr:uid="{2476A383-57B9-4258-B988-CE145E2D7DEC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D13EB694-CF89-4210-9A69-783279FDCC3A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guziu</author>
  </authors>
  <commentList>
    <comment ref="S6" authorId="0" shapeId="0" xr:uid="{6CA8DD9B-FBF8-417B-B808-7A768E2A42EF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6CEE3F3B-197E-417E-B3B0-FA0D868F86CE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guziu</author>
  </authors>
  <commentList>
    <comment ref="S6" authorId="0" shapeId="0" xr:uid="{4547DE92-F188-4BEB-8FBA-967E50B83829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22FE8881-F90C-4F27-B0D3-05F4436C08B9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guziu</author>
  </authors>
  <commentList>
    <comment ref="S6" authorId="0" shapeId="0" xr:uid="{3DF24D85-68FA-4D87-8AE7-9C0AB58BC248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2DE6043B-2F1F-45C3-B66E-5AE4F1621492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guziu</author>
  </authors>
  <commentList>
    <comment ref="S6" authorId="0" shapeId="0" xr:uid="{8220283A-23C0-4994-BF96-253F2A4D4AC2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31636F77-8730-4A12-B330-905D5494D047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guziu</author>
  </authors>
  <commentList>
    <comment ref="S6" authorId="0" shapeId="0" xr:uid="{5B8158BD-21E3-474D-BE95-BC2B33991B49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46F3F78B-ADD9-46F7-A749-D34693BBF45A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guziu</author>
  </authors>
  <commentList>
    <comment ref="S6" authorId="0" shapeId="0" xr:uid="{0A24EAB3-78E9-4068-BC7E-3DD48B762DFB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28ED43C8-84C8-48D6-92F9-9C88A094EF2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<sst xmlns="http://schemas.openxmlformats.org/spreadsheetml/2006/main" count="6780" uniqueCount="2267">
  <si>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</si>
  <si>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</si>
  <si>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</si>
  <si>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</si>
  <si>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</si>
  <si>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</si>
  <si>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</si>
  <si>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</si>
  <si>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</si>
  <si>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</si>
  <si>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</si>
  <si>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</si>
  <si>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</si>
  <si>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</si>
  <si>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</si>
  <si>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</si>
  <si>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</si>
  <si>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</si>
  <si>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</si>
  <si>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</si>
  <si>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</si>
  <si>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</si>
  <si>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</si>
  <si>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</si>
  <si>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</si>
  <si>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</si>
  <si>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</si>
  <si>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</si>
  <si>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</si>
  <si>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</si>
  <si>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</si>
  <si>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</si>
  <si>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</si>
  <si>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</si>
  <si>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</si>
  <si>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</si>
  <si>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</si>
  <si>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</si>
  <si>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</si>
  <si>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</si>
  <si>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</si>
  <si>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</si>
  <si>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11199</t>
  </si>
  <si>
    <t>Rekce budovy Domov pro seniory Frýdek - Místek</t>
  </si>
  <si>
    <t>Stavba</t>
  </si>
  <si>
    <t>01</t>
  </si>
  <si>
    <t>11199/00</t>
  </si>
  <si>
    <t>VRN</t>
  </si>
  <si>
    <t>11199/01-1</t>
  </si>
  <si>
    <t>ASŘ</t>
  </si>
  <si>
    <t>11199/02</t>
  </si>
  <si>
    <t>ZTI</t>
  </si>
  <si>
    <t>11199/03</t>
  </si>
  <si>
    <t>UT</t>
  </si>
  <si>
    <t>11199/04</t>
  </si>
  <si>
    <t>Silnoproud</t>
  </si>
  <si>
    <t>11199/05</t>
  </si>
  <si>
    <t>SLP</t>
  </si>
  <si>
    <t>11199/06</t>
  </si>
  <si>
    <t>VZT</t>
  </si>
  <si>
    <t>11199/07</t>
  </si>
  <si>
    <t>EPS</t>
  </si>
  <si>
    <t>11199/08</t>
  </si>
  <si>
    <t>Venkovní SLP</t>
  </si>
  <si>
    <t>Celkem za stavbu</t>
  </si>
  <si>
    <t>CZK</t>
  </si>
  <si>
    <t>Rekapitulace dílů</t>
  </si>
  <si>
    <t>Typ dílu</t>
  </si>
  <si>
    <t>_1</t>
  </si>
  <si>
    <t>1 Elektrická požární signalizace EPS</t>
  </si>
  <si>
    <t>1 Strukturovaná kabeláž</t>
  </si>
  <si>
    <t>_2</t>
  </si>
  <si>
    <t>2 Aktivní prvky</t>
  </si>
  <si>
    <t>2 Rozhlas ERO</t>
  </si>
  <si>
    <t>_28</t>
  </si>
  <si>
    <t>Rozvaděče ( s prostorovou rezervou)</t>
  </si>
  <si>
    <t>_29</t>
  </si>
  <si>
    <t>Svítidla vč.zdrojů, závěsů a rec. poplatků (popis na výkrese)</t>
  </si>
  <si>
    <t>_3</t>
  </si>
  <si>
    <t>3 Společná TV anténa STA</t>
  </si>
  <si>
    <t>_30</t>
  </si>
  <si>
    <t>Kabely</t>
  </si>
  <si>
    <t>_31</t>
  </si>
  <si>
    <t>Nosný materiál</t>
  </si>
  <si>
    <t>_32</t>
  </si>
  <si>
    <t>Zásuvky, spínače</t>
  </si>
  <si>
    <t>_33</t>
  </si>
  <si>
    <t>Bleskosvod a uzemnění</t>
  </si>
  <si>
    <t>_4</t>
  </si>
  <si>
    <t>4 Zařízení pacient-sestra</t>
  </si>
  <si>
    <t>1</t>
  </si>
  <si>
    <t>Zemní práce</t>
  </si>
  <si>
    <t>3</t>
  </si>
  <si>
    <t>Svislé a kompletní konstrukce</t>
  </si>
  <si>
    <t>4</t>
  </si>
  <si>
    <t>Vodorovné konstrukce</t>
  </si>
  <si>
    <t>6</t>
  </si>
  <si>
    <t>Úpravy povrchů, podlahy a osazování výplní</t>
  </si>
  <si>
    <t>Úpravy povrchu,podlahy</t>
  </si>
  <si>
    <t>8</t>
  </si>
  <si>
    <t>Trubní vedení</t>
  </si>
  <si>
    <t>9</t>
  </si>
  <si>
    <t>Ostatní konstrukce a práce, bourání</t>
  </si>
  <si>
    <t>Ostatní konstrukce, bourání</t>
  </si>
  <si>
    <t>99</t>
  </si>
  <si>
    <t>Staveništní přesun hmot</t>
  </si>
  <si>
    <t>997</t>
  </si>
  <si>
    <t>Přesun sutě</t>
  </si>
  <si>
    <t>998</t>
  </si>
  <si>
    <t>Přesun hmot</t>
  </si>
  <si>
    <t>Práce a dodávky HSV</t>
  </si>
  <si>
    <t>HZS</t>
  </si>
  <si>
    <t>Hodinové zúčtovací sazby</t>
  </si>
  <si>
    <t>VRN1</t>
  </si>
  <si>
    <t>Průzkumné, geodetické a projektové práce</t>
  </si>
  <si>
    <t>VRN3</t>
  </si>
  <si>
    <t>Zařízení staveniště</t>
  </si>
  <si>
    <t>VRN4</t>
  </si>
  <si>
    <t>Inženýrská činnost</t>
  </si>
  <si>
    <t>VRN9</t>
  </si>
  <si>
    <t>711</t>
  </si>
  <si>
    <t>Izolace proti vodě</t>
  </si>
  <si>
    <t>713</t>
  </si>
  <si>
    <t>Izolace tepelné</t>
  </si>
  <si>
    <t>721</t>
  </si>
  <si>
    <t>Zdravotechnika - vnitřní kanalizace</t>
  </si>
  <si>
    <t>722</t>
  </si>
  <si>
    <t>Zdravotechnika - vnitřní vodovod</t>
  </si>
  <si>
    <t>725</t>
  </si>
  <si>
    <t>Zdravotechnika - zařizovací předměty</t>
  </si>
  <si>
    <t>726</t>
  </si>
  <si>
    <t>Zdravotechnika - předstěnové instalace</t>
  </si>
  <si>
    <t>727</t>
  </si>
  <si>
    <t>Zdravotechnika - požární ochrana</t>
  </si>
  <si>
    <t>733</t>
  </si>
  <si>
    <t>Ústřední vytápění - rozvodné potrubí</t>
  </si>
  <si>
    <t>734</t>
  </si>
  <si>
    <t>Ústřední vytápění - armatury</t>
  </si>
  <si>
    <t>735</t>
  </si>
  <si>
    <t>Ústřední vytápění - otopná tělesa</t>
  </si>
  <si>
    <t>751</t>
  </si>
  <si>
    <t>Vzduchotechnika</t>
  </si>
  <si>
    <t>762</t>
  </si>
  <si>
    <t>Konstrukce tesařské</t>
  </si>
  <si>
    <t>763</t>
  </si>
  <si>
    <t>Konstrukce suché výstavby</t>
  </si>
  <si>
    <t>764</t>
  </si>
  <si>
    <t>Konstrukce klempířské</t>
  </si>
  <si>
    <t>766</t>
  </si>
  <si>
    <t>Konstrukce truhlářské</t>
  </si>
  <si>
    <t>767</t>
  </si>
  <si>
    <t>Konstrukce zámečnické</t>
  </si>
  <si>
    <t>7691</t>
  </si>
  <si>
    <t>Otvorové prvky vnější</t>
  </si>
  <si>
    <t>771</t>
  </si>
  <si>
    <t>Podlahy z dlaždic a obklady</t>
  </si>
  <si>
    <t>776</t>
  </si>
  <si>
    <t>Podlahy povlakové</t>
  </si>
  <si>
    <t>781</t>
  </si>
  <si>
    <t>Obklady keramické</t>
  </si>
  <si>
    <t>784</t>
  </si>
  <si>
    <t>Malby</t>
  </si>
  <si>
    <t>M33</t>
  </si>
  <si>
    <t>Montáže dopravních zařízení a vah-výtahy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</si>
  <si>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</si>
  <si>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</si>
  <si>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</si>
  <si>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</si>
  <si>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</si>
  <si>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</si>
  <si>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</si>
  <si>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</si>
  <si>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</si>
  <si>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</si>
  <si>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</si>
  <si>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</si>
  <si>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</si>
  <si>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</si>
  <si>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</si>
  <si>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</si>
  <si>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</si>
  <si>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</si>
  <si>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</si>
  <si>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</si>
  <si>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</si>
  <si>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</si>
  <si>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</si>
  <si>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</si>
  <si>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</si>
  <si>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</si>
  <si>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</si>
  <si>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</si>
  <si>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</si>
  <si>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</si>
  <si>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012103000</t>
  </si>
  <si>
    <t>Geodetické práce před výstavbou a během výstavby</t>
  </si>
  <si>
    <t>soubor</t>
  </si>
  <si>
    <t>Vlastní</t>
  </si>
  <si>
    <t>Indiv</t>
  </si>
  <si>
    <t>Práce</t>
  </si>
  <si>
    <t>Běžná</t>
  </si>
  <si>
    <t>POL1_1</t>
  </si>
  <si>
    <t>013254000</t>
  </si>
  <si>
    <t>013274000</t>
  </si>
  <si>
    <t>013284000</t>
  </si>
  <si>
    <t>013294000</t>
  </si>
  <si>
    <t>Zařízení staveniště a POV</t>
  </si>
  <si>
    <t>032802500</t>
  </si>
  <si>
    <t>základní kámen + měděná tabulka do 0,6 m2 s popisem (bude upřesněno dle požadavku investora)</t>
  </si>
  <si>
    <t>Specifikace</t>
  </si>
  <si>
    <t>POL3_0</t>
  </si>
  <si>
    <t>034503000</t>
  </si>
  <si>
    <t>042603000</t>
  </si>
  <si>
    <t>Plán zkoušek</t>
  </si>
  <si>
    <t>042703000</t>
  </si>
  <si>
    <t>Technické požadavky na výrobky</t>
  </si>
  <si>
    <t>045203000</t>
  </si>
  <si>
    <t>049103000</t>
  </si>
  <si>
    <t>049303000</t>
  </si>
  <si>
    <t>049304000</t>
  </si>
  <si>
    <t>kus</t>
  </si>
  <si>
    <t>092203000</t>
  </si>
  <si>
    <t>Náklady na zaškolení</t>
  </si>
  <si>
    <t>094104000</t>
  </si>
  <si>
    <t>Náklady na opatření BOZP</t>
  </si>
  <si>
    <t>SUM</t>
  </si>
  <si>
    <t>Poznámky uchazeče k zadání</t>
  </si>
  <si>
    <t>POPUZIV</t>
  </si>
  <si>
    <t>END</t>
  </si>
  <si>
    <t>310236241RT1</t>
  </si>
  <si>
    <t>Zazdívka otvorů pl. 0,09 m2 cihlami, tl. zdi 30 cm s použitím suché maltové směsi</t>
  </si>
  <si>
    <t>RTS 23/ I</t>
  </si>
  <si>
    <t>310239211RT2</t>
  </si>
  <si>
    <t>Zazdívka otvorů plochy malých cihlami na MVC s použitím suché maltové směsi, vč.zavázání</t>
  </si>
  <si>
    <t>m3</t>
  </si>
  <si>
    <t>1np niky : 0,65*2,1*0,3+0,6*2,1*0,3+0,55*2,1*0,3+0,55*2,1*0,3+0,6*2,1*0,3</t>
  </si>
  <si>
    <t>VV</t>
  </si>
  <si>
    <t>0,55*2,1*0,3+0,8*2,1*0,35</t>
  </si>
  <si>
    <t>2np niky : 1*2,1*0,3+0,6*2,1*0,3+0,5*2,1*0,3+0,7*2,1*0,3+0,6*2,1*0,3+0,8*2,1*0,35+0,7*2,1*0,35+0,55*2,1*0,35</t>
  </si>
  <si>
    <t>1pp : (2,15*2,27-1,8)*0,5+(1,45*2,27-2,2)*0,15+0,2*2,27*0,2</t>
  </si>
  <si>
    <t>1,25*2,2*0,2+0,9*2,1*0,15+0,25*2,27*0,15+0,21*2,27*0,15</t>
  </si>
  <si>
    <t>0,15*2,1*0,15+(0,963+0,325)*2,27*0,15+0,1*2,27*0,15+(0,143+0,157)*2,1*0,6+1*1*0,15</t>
  </si>
  <si>
    <t>1np : 0,14*2,27*0,15*0,1*2,1*0,15+0,2*2,27*0,15+0,15*2,27*0,15+0,225*2,27*0,5</t>
  </si>
  <si>
    <t>2np : 0,2*2,1*0,5+1*2,1*0,15+0,5*2,27*0,2+0,275*2,1*0,5</t>
  </si>
  <si>
    <t>311238114R00</t>
  </si>
  <si>
    <t>Zdivo keramické na MC 10, tl. 250 mm</t>
  </si>
  <si>
    <t>m2</t>
  </si>
  <si>
    <t>22,441*3*2+4,2*3*2-2,95*3-1,18*2,1*9-1,8*2,1-1,1*2,1-0,98*2,1</t>
  </si>
  <si>
    <t>(4,85*2+3)*3</t>
  </si>
  <si>
    <t>311238144R00</t>
  </si>
  <si>
    <t>Zdivo keramické P10, tl. 300 mm</t>
  </si>
  <si>
    <t>(1,8+2,1)*4</t>
  </si>
  <si>
    <t>311238244R00</t>
  </si>
  <si>
    <t>Zdivo keramické P10,  tl. 440 mm</t>
  </si>
  <si>
    <t>1,8*4</t>
  </si>
  <si>
    <t>311238638R00</t>
  </si>
  <si>
    <t>Zdivo keramické s minerální izolací, tl. 500 mm</t>
  </si>
  <si>
    <t>(25,53+1,35+14,73+0,75*2)*2*4</t>
  </si>
  <si>
    <t>(8+8,5+1,6*2)*3</t>
  </si>
  <si>
    <t>-(1,8*1,5*12+0,67*1,2*2+1*1,2*4)</t>
  </si>
  <si>
    <t>317168130R00</t>
  </si>
  <si>
    <t>Překlad keramický vysoký 70x235x1000 mm</t>
  </si>
  <si>
    <t>6*2+3*1</t>
  </si>
  <si>
    <t>317168132R00</t>
  </si>
  <si>
    <t>Překlad keramický vysoký 70x235x1500 mm</t>
  </si>
  <si>
    <t>6*4+3*10</t>
  </si>
  <si>
    <t>317168135R00</t>
  </si>
  <si>
    <t>Překlad keramický vysoký 70x235x2250 mm</t>
  </si>
  <si>
    <t>6*13</t>
  </si>
  <si>
    <t>317168137R00</t>
  </si>
  <si>
    <t>Překlad keramický vysoký 70x235x2750 mm</t>
  </si>
  <si>
    <t>3*1</t>
  </si>
  <si>
    <t>317234410RT2</t>
  </si>
  <si>
    <t>Vyzdívka mezi nosníky cihlami pálenými na MC s použitím suché maltové směsi</t>
  </si>
  <si>
    <t>1,4*0,5*0,2+1,25*0,6*0,2*5+1,15*0,6*0,2*2+1,3*0,6*0,2</t>
  </si>
  <si>
    <t>1,5*0,6*0,2*3+2,6*0,6*0,2+2,5*0,3*0,2+1,7*0,5*0,2*3</t>
  </si>
  <si>
    <t>0,8*05*0,2+1,15*0,6*0,2+1,3*0,6*0,2+2,1*0,6*0,2</t>
  </si>
  <si>
    <t>1,45*0,6*0,2*5+1,5*0,6*0,2+1,35*0,6*0,2+1,55*0,5*0,2</t>
  </si>
  <si>
    <t>1,45*0,5*0,2*2+1,6*0,5*0,2+1,45*0,15*0,2+1,3*0,15*0,2</t>
  </si>
  <si>
    <t>1,7*0,5*0,2*5+1,45*0,5*0,2*2+1,15*0,6*0,2+0,8*0,3*0,2</t>
  </si>
  <si>
    <t>2,5*0,3*0,2+0,8*0,3*0,2*3+3,4*0,5*0,2</t>
  </si>
  <si>
    <t>317944311RT2</t>
  </si>
  <si>
    <t>Válcované nosníky do č.12 do připravených otvorů včetně dodávky profilu do č.10</t>
  </si>
  <si>
    <t>t</t>
  </si>
  <si>
    <t>I80 : (0,8*2*1+0,8*2*1+1,15*4*1+1,45+1,15*4+0,8*2+0,8*2+0,8*2+0,8*2)*5,94/1000</t>
  </si>
  <si>
    <t>L 40/40/4 : (1,45*2+1,25*2*5+1,15*2*2+1,45*2*5+1,35*2+1,55*2+1,45*4+1,3*2+1,45*4)*2,42/1000</t>
  </si>
  <si>
    <t>317944311RT3</t>
  </si>
  <si>
    <t>Válcované nosníky do č.12 do připravených otvorů včetně dodávky profilu I č.12</t>
  </si>
  <si>
    <t>(1,3*3+1,5*4*3+1,7*3*3+1,3*3*1+1,5*3+1,6*3+1,7*15)*11,1/1000</t>
  </si>
  <si>
    <t>317944313RT2</t>
  </si>
  <si>
    <t>Válcované nosníky č.14-22 do připravených otvorů včetně dodávky profilu  I č.14</t>
  </si>
  <si>
    <t>(2,6*4+2,1*3)*14,3/1000</t>
  </si>
  <si>
    <t>317944313RT3</t>
  </si>
  <si>
    <t>Válcované nosníky č.14-22 do připravených otvorů včetně dodávky profilu  I č.16</t>
  </si>
  <si>
    <t>(2,5*2+2,5+3,4*3)*17,9/1000</t>
  </si>
  <si>
    <t>331231114RT2</t>
  </si>
  <si>
    <t>Zdivo pilířů cihelné z CP 29 P15 na MVC s použitím suché maltové směsi</t>
  </si>
  <si>
    <t>0,4*0,45*3,05+0,3*0,45*3,05</t>
  </si>
  <si>
    <t>342261211RS3</t>
  </si>
  <si>
    <t>Příčka sádrokarton. ocel.kce, 2x oplášť. tl.100 mm desky standard impreg. tl. 12,5 mm, minerál 4 cm</t>
  </si>
  <si>
    <t>1pp : 0,875*2,8</t>
  </si>
  <si>
    <t>1np : (2,55+1,2+2,55+1,41)*3,05</t>
  </si>
  <si>
    <t>2np : (2,55*2+1,2)*3,1</t>
  </si>
  <si>
    <t>3np : (2,75+1,1)*3,1</t>
  </si>
  <si>
    <t>342261212RS3</t>
  </si>
  <si>
    <t>Příčka sádrokarton. ocel.kce, 2x oplášť. tl.125 mm desky standard impreg.tl.12,5 mm, minerál tl. 4 cm</t>
  </si>
  <si>
    <t>1pp : (4,8+1+0,255+0,155+1,81+2,05*2+2,65+0,6+1,2+1,125)*2,8</t>
  </si>
  <si>
    <t>1np : (3,85+5,057+2,975+1,95*2+2,05+1,9+2,5+2*2+2,775)*3,05</t>
  </si>
  <si>
    <t>2np : (3,9+3,65+5,05+3,75+1,95*2+2,05+1,95*2+2,05+2,025+2,5+2*2+2,825)*4,1</t>
  </si>
  <si>
    <t>3np : (1,9+2,75+4,215*2+5+2,839+2,05+2,15*2+2,05+2,15*2+2,125+2,85+2,125*2+2,7)*3,1</t>
  </si>
  <si>
    <t>342261212RT2</t>
  </si>
  <si>
    <t>Příčka sádrokarton. ocel.kce, 3x oplášť. tl.125 mm desky akustické tl. 12,5 mm, minerál tl. 4 cm</t>
  </si>
  <si>
    <t>1pp : (2,7+2,7+4,75+3,625+5,4+2,5+2,1+4,75+4,5+3,75+2,05)*2,8</t>
  </si>
  <si>
    <t>1np : (2,575+3,9+2*2+3,5+4,95)*3,05</t>
  </si>
  <si>
    <t>2np : (3,1+0,2*2+2,25+0,2+4,95+3,685+5,6+3,525+4,95+3,95+2,575)*3,1</t>
  </si>
  <si>
    <t>3np : (3,1+0,35*2+4,15+0,355+5,15+3,525+5,8*2+3,525+5,15+2,625+4)*3,1</t>
  </si>
  <si>
    <t>342262112RS2</t>
  </si>
  <si>
    <t>Příčka sádrokart. dvoj. oc. kce, 2x opl. tl.205 mm desky protipožární tl. 12,5 mm, minerál tl. 2x6 cm</t>
  </si>
  <si>
    <t>4np : (2,48+1,345*2)*3</t>
  </si>
  <si>
    <t>342262113RS2</t>
  </si>
  <si>
    <t>Příčka sádrokart. dvoj. oc. kce, 2x opl. tl.270 mm desky protipožární tl. 12,5 mm,minerál tl. 2x8 cm</t>
  </si>
  <si>
    <t>4np : (3,135*2+8,265*2+3,37)*3</t>
  </si>
  <si>
    <t>342248141R00</t>
  </si>
  <si>
    <t>Příčky keramická, tl. 115 mm</t>
  </si>
  <si>
    <t>(2,5+3,235)*3</t>
  </si>
  <si>
    <t>346481112RT2</t>
  </si>
  <si>
    <t>Zaplentování rýh, nosníků keramickým pletivem s použitím suché maltové směsi</t>
  </si>
  <si>
    <t>(1,45+1,25*5+1,15*2+1,3+1,5*3+2,6+2,5+1,7*3+0,8+1,15+1,3+2,1+1,45*5)*1</t>
  </si>
  <si>
    <t>(1,5+1,35+1,55+1,45*2+1,6+1,7*5+1,45*2+1,15+3,4)*1</t>
  </si>
  <si>
    <t>(1,45+1,3)*0,6</t>
  </si>
  <si>
    <t>(0,8+2,5+0,8*3)*0,7</t>
  </si>
  <si>
    <t>342266111RT3</t>
  </si>
  <si>
    <t>Obklad stěn sádrokartonem na ocelovou konstrukci desky standard impreg. tl. 12,5 mm, Orsil tl. 5 cm</t>
  </si>
  <si>
    <t>1pp : (1+1+1+1+2+1)*2,8</t>
  </si>
  <si>
    <t>1np : (1,05+1,2+1,4+1+4,557+1+1,41+1+1,8+1,85+1+1+1)*3,05</t>
  </si>
  <si>
    <t>2np : (1,8+1+1,15+1,2+1+4,5+1,425*2+1,65+0,8+0,8+1,65+0,8+1+1+1)*3,1</t>
  </si>
  <si>
    <t>3np : (2,325+1,1+1,35+5+1,45*2+1+1,8+1+1,8+2+2,45+1+1,0+1)*3,1</t>
  </si>
  <si>
    <t>342264051RT2</t>
  </si>
  <si>
    <t>Podhled sádrokartonový na zavěšenou ocel. konstr. desky protipožární tl. 12,5 mm, bez izolace</t>
  </si>
  <si>
    <t>pd6 : 144,88+208,91</t>
  </si>
  <si>
    <t>pd6 : 41,3+14,88+11,62+17,03+11,21+47,52+8,96+8,08+25,04+13,89+13,27+15,81+14,87+14,54+19,84+11,39+17,64+11,19+49,53+8,24</t>
  </si>
  <si>
    <t>pd7 : 29,58+4,83+3,84+5,74+3,84</t>
  </si>
  <si>
    <t>30001</t>
  </si>
  <si>
    <t>Opláštění potrubí SDK, D+M</t>
  </si>
  <si>
    <t>m</t>
  </si>
  <si>
    <t>3,0*4+3,1*4+3,1*4</t>
  </si>
  <si>
    <t>30002</t>
  </si>
  <si>
    <t>Římsa, D+M</t>
  </si>
  <si>
    <t>(25,48+1,4+0,7*2+14,73)*2</t>
  </si>
  <si>
    <t>30003</t>
  </si>
  <si>
    <t>Podhled kazetový rozebíratelný PO, D+M</t>
  </si>
  <si>
    <t>pd3 : 14,64+14,98+7,75+23,7+9,29+20,26+15,38+15,07+11,63</t>
  </si>
  <si>
    <t>pd4 : 4,69+3,66+3,9</t>
  </si>
  <si>
    <t>pd5 : 24,07+21,22+17,93+21,51+24,7+5+22,81+47,52+8,96+8,08+13,7+14,54+19,84+49,53+8,24</t>
  </si>
  <si>
    <t>pd4(pd6) : 3,58+3,84+1,47+11,82+3,14+3,22+18,71+5,05+4,4+3,17+3,3+1,3+10,55+3,12+3,09+3,34+4,81+4,8+4,05+3,62+14,2+13,02+3,6+3,33+4,95+5,4</t>
  </si>
  <si>
    <t>pd3(pd6) : 9,18+15,82+14,45+2,89+9,72+25,09+12,77+12,87+17,49+14,64+19,06+10,64+18,02+11,94+14,33</t>
  </si>
  <si>
    <t>30004</t>
  </si>
  <si>
    <t>Stěna vikýře ST5, D+M</t>
  </si>
  <si>
    <t>411321414R00</t>
  </si>
  <si>
    <t>Stropy deskové ze železobetonu C 25/30</t>
  </si>
  <si>
    <t>(380+50)*0,1</t>
  </si>
  <si>
    <t>411354171R00</t>
  </si>
  <si>
    <t>Podpěrná konstr. stropů do 5 kPa - zřízení</t>
  </si>
  <si>
    <t>411354172R00</t>
  </si>
  <si>
    <t>Podpěrná konstr. stropů do 5 kPa - odstranění</t>
  </si>
  <si>
    <t>411354262R00</t>
  </si>
  <si>
    <t>Bednění stropů plech pozink. vlna 92 mm tl. 0,7 mm</t>
  </si>
  <si>
    <t>380+50</t>
  </si>
  <si>
    <t>411361821R00</t>
  </si>
  <si>
    <t>Výztuž stropů z betonářské oceli 10505</t>
  </si>
  <si>
    <t>43*0,1</t>
  </si>
  <si>
    <t>417321414R00</t>
  </si>
  <si>
    <t>Ztužující pásy a věnce z betonu železového C 25/30</t>
  </si>
  <si>
    <t>(25,53+1,35+14,73+0,75*2)*2*0,5*0,2*2</t>
  </si>
  <si>
    <t>(8+8,5+1,6*2)*0,5*0,2*2</t>
  </si>
  <si>
    <t>1,8*0,45*0,2+(1,8+2,1)*0,3*0,2</t>
  </si>
  <si>
    <t>(22,41*2+4,2*2)*0,25*0,2+(4,8*2+3)*0,25*0,2</t>
  </si>
  <si>
    <t>417351115R00</t>
  </si>
  <si>
    <t>Bednění ztužujících pásů a věnců - zřízení</t>
  </si>
  <si>
    <t>(25,53+1,35+14,73+0,75*2)*2*0,25*2*2+(8+8,5+1,6*2)*0,25*2*2</t>
  </si>
  <si>
    <t>1,8*0,25*2+(1,8+2,1)*0,25*2</t>
  </si>
  <si>
    <t>(22,441*2+4,2*2)*0,25*2+(4,8*2+3)*0,25*2</t>
  </si>
  <si>
    <t>417351116R00</t>
  </si>
  <si>
    <t>Bednění ztužujících pásů a věnců - odstranění</t>
  </si>
  <si>
    <t>417361821R00</t>
  </si>
  <si>
    <t>Výztuž ztužujících pásů a věnců z oceli 10505</t>
  </si>
  <si>
    <t>24,871*0,15</t>
  </si>
  <si>
    <t>625990000R00</t>
  </si>
  <si>
    <t>Obklad vnějších konstrukcí polystyrenem tl. 50 mm</t>
  </si>
  <si>
    <t>(25,53+1,35+14,73+0,75*2)*2*0,2*2+(8+8,5+1,6*2)*0,2*2</t>
  </si>
  <si>
    <t>40001</t>
  </si>
  <si>
    <t>kg</t>
  </si>
  <si>
    <t>411120025RA0</t>
  </si>
  <si>
    <t>Strop montovaný z desek PZD, tloušťka 14 cm</t>
  </si>
  <si>
    <t>Schodišťová konstrukce ŽB beton C 25/30</t>
  </si>
  <si>
    <t>601016193R00</t>
  </si>
  <si>
    <t>Penetrace stropů</t>
  </si>
  <si>
    <t>602016193R00</t>
  </si>
  <si>
    <t>Penetrace stěn</t>
  </si>
  <si>
    <t>242,984+1728,941+263,0625</t>
  </si>
  <si>
    <t>610991111R00</t>
  </si>
  <si>
    <t>Zakrývání výplní vnitřních otvorů</t>
  </si>
  <si>
    <t>1,15*1,25*7+1,6*1,25+1*1,25*+1*0,5+1,7*0,5+1*0,6</t>
  </si>
  <si>
    <t>1,8*1,5*14+0,67*1,2*3</t>
  </si>
  <si>
    <t>1,8*1,5*13+0,67*1,2*2+1*1,2*4</t>
  </si>
  <si>
    <t>611421133R00</t>
  </si>
  <si>
    <t>Omítka vnitřní stropů rovných, MVC, štuková</t>
  </si>
  <si>
    <t>pd1 : 6,01+15,94</t>
  </si>
  <si>
    <t>pd2 : 2,94+5,22+3,6+12,54+5,95+15,01+5,42+13,56+16,48</t>
  </si>
  <si>
    <t>612421221R00</t>
  </si>
  <si>
    <t>Oprava vápen.omítek stěn do 10 % pl. - hladkých</t>
  </si>
  <si>
    <t>obklady 1pp : 3,275*0,6</t>
  </si>
  <si>
    <t>(2,95+4,6)*2*2,1-1,6</t>
  </si>
  <si>
    <t>(3,325+5,2)*2*2,1-1,8</t>
  </si>
  <si>
    <t>1,5*2,1+(1,325+0,9+2,075+0,875)*2,1+2*2,1+0,5*2,1</t>
  </si>
  <si>
    <t>(1,05+1+1,325+1,05)*2,1+1,85*2,1</t>
  </si>
  <si>
    <t>1np : (2,175+0,35*2)*2,1+1,05*2,1+1,05*2,1+1,25*2,1</t>
  </si>
  <si>
    <t>(2,725+2,325+1,05)*2,1+3,165*0,6+1,3*2,1</t>
  </si>
  <si>
    <t>(1,1+1,2)*2,1+2,45*2,1</t>
  </si>
  <si>
    <t>2np : (2,15+0,3)*2,1+(1+1,05)*2,1+1,25*2,1</t>
  </si>
  <si>
    <t>(2,325+0,325+0,55)*2,1+2,125*2,1+(1,4+1,1+0,7)*2,1+(0,6*2+3,05)*0,6</t>
  </si>
  <si>
    <t>3,5*2,1+1*2,1+(1,9+1,35)*2,1+2,575*2,1+1*2,1</t>
  </si>
  <si>
    <t>3np : 2,325*2,1+(1+1,05+1,15+1,35)*2,1+2,75*2,1+2,125*2,1</t>
  </si>
  <si>
    <t>(1,3+0,7+1,1)*2,1+(0,6*2+2,725)*0,6+3,5*2,1</t>
  </si>
  <si>
    <t>(1,3+1,925)*2,1</t>
  </si>
  <si>
    <t>štuková vrstva : 1763,351</t>
  </si>
  <si>
    <t>612425931RT2</t>
  </si>
  <si>
    <t>Omítka vápenná vnitřního ostění - štuková s použitím suché maltové směsi</t>
  </si>
  <si>
    <t>1pp : (1,2+2*2+0,8+2*2+1,6+1,25*2+0,8+2*2+1+1,25*2+0,8+2*2+1+0,5*2)*0,5</t>
  </si>
  <si>
    <t>(0,9*3+2*2*3+1+1,25*2+1,7+0,5*2+1,15*2+1,25*2*2)*0,5</t>
  </si>
  <si>
    <t>(0,9*2+2*2*2+2,2+2,1*2+1,15*2+1,25*2*2+1+0,6*2+0,9+2*2+1,1+2*2+1,15*3+1,25*2*3)*0,5</t>
  </si>
  <si>
    <t>1np : (1,8+1,8*2+0,925+2,27*2+0,67*3+1,2*2*3+1,5*2+1,5*2*2+1,32+2,15*2)*0,5</t>
  </si>
  <si>
    <t>(1,1*2+2*2*2+1,8*3*1,5*2*3+1,1+2*2+1,8+1,5*2+1,5+2*2+1,5+2,1*2)*0,5</t>
  </si>
  <si>
    <t>(1,1*3+2*2*3+1,8*3+1,5*2*3+1,1*3+2*2*3+1,2+2*2+1,8*3+1,5*2*3+1,8+1,5*2+2+2,75*2)*0,5</t>
  </si>
  <si>
    <t>2np : (0,9+2,27*2+1,8*2+1,5*2*2+1,3+2,15*2+1,1+2*2+1+2*2+1,1*4+2*2*4+1,8*4+1,5*2*4)*0,5</t>
  </si>
  <si>
    <t>(1,1*2+2*2*3+1,8*3+1,5*2*3+1,1*2+2*2*2+1,2+2*2+0,75+1,5*2+1,8*3+1,5*2*3)*0,5</t>
  </si>
  <si>
    <t>3np : (1,8+2*2+1,3+2,15*2+0,75+1,5*2+1,8*2+1,5*2*2+1,1+2*2+0,9+2*2+0,67*2+1,2*2*2+1*4+1,2*2*4+1,8+1,5*2)*0,5</t>
  </si>
  <si>
    <t>(1,5*2+1,5*2*2+1,1*2+2*2*2+1,2+2*2+1,8*3+1,5*2*3)*0,5</t>
  </si>
  <si>
    <t>612471411RT2</t>
  </si>
  <si>
    <t>Úprava vnitřních stěn aktivovaným štukem s použitím suché maltové směsi</t>
  </si>
  <si>
    <t>1pp : (3,3+13,25+1,6+8,9)*2*2,5-(1,6*3+1,8*4+1,32*2,15+2,2+1,2*2)</t>
  </si>
  <si>
    <t>(3,85+3,75)*2*2,45-0,8*2-1,6*1,25</t>
  </si>
  <si>
    <t>(2,7+4,6)*2*2,7-0,8*2-1*1,25</t>
  </si>
  <si>
    <t>(2,95+4,6)*2*3,5-0,8*2-1*0,5</t>
  </si>
  <si>
    <t>(10,475+5,435)*2*2,45-0,9*2*3-1*1,25-1,7*0,5-1,15*1,25*2</t>
  </si>
  <si>
    <t>(10,65+5,4)*2*2,5-1,8-0,9*2*2-2,2*2,1-1,15*1,25*2-1*0,6</t>
  </si>
  <si>
    <t>(9,95+4,7)*2*2,45-1,8-0,9*2-1,1*2-1,15*1,25*3</t>
  </si>
  <si>
    <t>(10,172+2,05)*2*2,5-2,2*2,1-1,8*5-2,2-2,2</t>
  </si>
  <si>
    <t>1np : (7,35+2,9)*2*2,75-2*2,75-1,8*2,75-1,5*2-1,8*1,8</t>
  </si>
  <si>
    <t>(4+4,35)*2*2,83-0,925*2,27-0,67*1,2*3</t>
  </si>
  <si>
    <t>(5,4+5,207)*2*2,83-2,4-2-1,8*1,5*2</t>
  </si>
  <si>
    <t>(8,765*2+2,15)*2,75-0,925*2,27-2,4-2-1,32*2,15-2,2*3</t>
  </si>
  <si>
    <t>(7,7+5,76)*2*2,83-1,1*2*2-1,8*1,5*3</t>
  </si>
  <si>
    <t>(2,75+5,76)*2*2,83-1,1*2-1,8*1,5</t>
  </si>
  <si>
    <t>(2,25+5,6)*2*3,05-1,5*2-1,5*2,1</t>
  </si>
  <si>
    <t>(10,65+5,6)*2*2,83-1,1*2*3-1,8*1,5*3</t>
  </si>
  <si>
    <t>(10,05+4,7)*2*2,83-1,1*2*3-1,2*2-1,8*1,5*3</t>
  </si>
  <si>
    <t>(10,65+2,15)*2*2,75-1,1*2*5-1,2*2-1,8*1,5-2*2,75</t>
  </si>
  <si>
    <t>2np : (22,547+7,35)*2*2,86-2,2*11-2*1-2,4*2-0,9*2,27-1,3*2,15-1,8*1,5*2</t>
  </si>
  <si>
    <t>(10,05+5,05)*2*2,74-0,9*2,27-1,1*2-1*2-0,67*1,2*3-1,8*1,5*2</t>
  </si>
  <si>
    <t>(13,395+5,6)*2*2,74-1,1*2*4-1,8*1,5*4</t>
  </si>
  <si>
    <t>(10,575+5,6)*2*2,74-1,1*2*3-1,8*1,5*3</t>
  </si>
  <si>
    <t>(10,325+4,7)*2*2,74-1,1*2*2-1,2*2-0,75*1,5-1,8*1,5*3</t>
  </si>
  <si>
    <t>3np : (22,441+7,4)*2*2,97-2,2*10-2,4-1,8-1,8*2-1,3*2,15-0,75*1,5-1,8*1,5*2</t>
  </si>
  <si>
    <t>(10,299+5,64)*2*2,97-1,8*2-1,1*2-0,9*2-0,67*1,2*2-1*1,2*4-1,8*1,5</t>
  </si>
  <si>
    <t>(24,225+5,8)*2*2,97-1,1*2*7-1,8*1,5*2</t>
  </si>
  <si>
    <t>(10,4+4,75)*2*2,97-1,1*2*2-1,2*2-1,8*1,5*3</t>
  </si>
  <si>
    <t>4np : (4,85*2+3+3,5+4,3*2+8+8,5+1,6*2)*2,6-1,8*2+17,205*2</t>
  </si>
  <si>
    <t>omítka obklady : -242,984</t>
  </si>
  <si>
    <t>612473186R00</t>
  </si>
  <si>
    <t>Příplatek za zabudované rohovníky</t>
  </si>
  <si>
    <t>263,0625/0,5</t>
  </si>
  <si>
    <t>100</t>
  </si>
  <si>
    <t>622323041R00</t>
  </si>
  <si>
    <t>Penetrace podkladu</t>
  </si>
  <si>
    <t>654,512+30,142</t>
  </si>
  <si>
    <t>684,654</t>
  </si>
  <si>
    <t>622311730R00</t>
  </si>
  <si>
    <t>Zatepl.syst., fasáda, miner.desky KV 30 mm</t>
  </si>
  <si>
    <t>římsa fasáda : (25,48+1,4+0,7*2+14,73)*2*1</t>
  </si>
  <si>
    <t>římsa střecha : (25,48+1,4+0,7*2+14,73)*2*1</t>
  </si>
  <si>
    <t>622311734R00</t>
  </si>
  <si>
    <t>Zatepl.syst., fasáda, miner.desky KV 140 mm</t>
  </si>
  <si>
    <t>(25,48+1,4+0,7*2+14,73)*2*4,7+20*2</t>
  </si>
  <si>
    <t>622421143R00</t>
  </si>
  <si>
    <t>Omítka vnější stěn, MVC, silikonová, probarvená</t>
  </si>
  <si>
    <t>622432112R00</t>
  </si>
  <si>
    <t>Omítka stěn soklová mozaiková</t>
  </si>
  <si>
    <t>622481211RT2</t>
  </si>
  <si>
    <t>Montáž výztužné sítě (perlinky) do stěrky-stěny včetně výztužné sítě a stěrkového tmelu</t>
  </si>
  <si>
    <t>fasáda : (26,93+14,73+0,7*2)*2*7,6</t>
  </si>
  <si>
    <t>sokl : (26,93+14,73+0,7*2)*2*0,35</t>
  </si>
  <si>
    <t>622904112R00</t>
  </si>
  <si>
    <t>Očištění fasád tlakovou vodou složitost 1 - 2</t>
  </si>
  <si>
    <t>631312621R00</t>
  </si>
  <si>
    <t>Mazanina betonová tl. 5 - 8 cm C 20/25</t>
  </si>
  <si>
    <t>sp2+sp6+sp8 : (35,67+819,86+5,4)*0,055</t>
  </si>
  <si>
    <t>sp7+sp7+8 : (47,15+78,98)*0,06</t>
  </si>
  <si>
    <t>sp9 : 77,41*0,05</t>
  </si>
  <si>
    <t>631315621R00</t>
  </si>
  <si>
    <t>Mazanina betonová tl. 12 - 24 cm C 20/25</t>
  </si>
  <si>
    <t>55*0,15</t>
  </si>
  <si>
    <t>631362021R00</t>
  </si>
  <si>
    <t>Výztuž mazanin svařovanou sítí z drátů Kari</t>
  </si>
  <si>
    <t>55*4,44/1000*1,25</t>
  </si>
  <si>
    <t>(35,67+819,86+47,15+75,98+5,4)*2,02/1000*1,25</t>
  </si>
  <si>
    <t>632411904R00</t>
  </si>
  <si>
    <t>Penetrace podkladů podlah</t>
  </si>
  <si>
    <t>35,67+6,11+77,41</t>
  </si>
  <si>
    <t>632419102R00</t>
  </si>
  <si>
    <t>Samonivelač. stěrka vyrovnávací do tl.2 mm</t>
  </si>
  <si>
    <t>6,11+819,86+47,15+75,98+5,4</t>
  </si>
  <si>
    <t>632441491R00</t>
  </si>
  <si>
    <t>Broušení povrchu podlah</t>
  </si>
  <si>
    <t>47,15+75,98+5,4</t>
  </si>
  <si>
    <t>60001</t>
  </si>
  <si>
    <t>Polyuret.samonivelační stěrka tl.2mm, uzav.nátěr vč.odmaštění, vyčištění, opískovaní, penetrace,D+M</t>
  </si>
  <si>
    <t>sp1 : 24,07+21,51+24,07+13,56+22,81</t>
  </si>
  <si>
    <t>60002</t>
  </si>
  <si>
    <t>Polyuretanová samonivelační stěrka tl.2mm uzavírací nátěr,D+M</t>
  </si>
  <si>
    <t>sp2 : 2,94+5,22+3,6+12,54+5,95+5,42</t>
  </si>
  <si>
    <t/>
  </si>
  <si>
    <t>60003</t>
  </si>
  <si>
    <t>Protiprašný nátěr epoxidový dvousložkový, D+M</t>
  </si>
  <si>
    <t>sp3 : 6,11</t>
  </si>
  <si>
    <t>sp9 : 29,58+4,83+3,84+5,74+3,84+29,58</t>
  </si>
  <si>
    <t>60004</t>
  </si>
  <si>
    <t>Roznášecí výztužná sklotextilní mřížka pancřová 540g/m2 s trojitou vazbou, D+M</t>
  </si>
  <si>
    <t>75,98+5,4</t>
  </si>
  <si>
    <t>60005</t>
  </si>
  <si>
    <t>Nerez ukončovací lišta, D+M</t>
  </si>
  <si>
    <t>60006</t>
  </si>
  <si>
    <t>Čistící rohož, D+M</t>
  </si>
  <si>
    <t>ks</t>
  </si>
  <si>
    <t>60007</t>
  </si>
  <si>
    <t>Kamenické opracování stáv.schodišťových stupnů D+M</t>
  </si>
  <si>
    <t>(10*(0,145+0,3)+1,4)*1,35*2+23*(0,145+0,3)*1,5+3*1,6</t>
  </si>
  <si>
    <t>413231231RT2</t>
  </si>
  <si>
    <t>Zazdívka zhlaví stropních trámů průřez nad 400cm2 s použitím suché maltové směsi</t>
  </si>
  <si>
    <t>941941052R00</t>
  </si>
  <si>
    <t>Montáž lešení leh.řad.s podlahami,š.1,5 m, H 24 m</t>
  </si>
  <si>
    <t>941941392R00</t>
  </si>
  <si>
    <t>Příplatek za každý měsíc použití lešení k pol.1052</t>
  </si>
  <si>
    <t>941941852R00</t>
  </si>
  <si>
    <t>Demontáž lešení leh.řad.s podlahami,š.1,5 m,H 24 m</t>
  </si>
  <si>
    <t>962031123R00</t>
  </si>
  <si>
    <t>Bourání příček z cihel pálených děrovan. tl. 80 mm</t>
  </si>
  <si>
    <t>1pp : 2,05*2,74+(0,9*2+4,1)*2,74</t>
  </si>
  <si>
    <t>1np : (3,95+2,55+1,85+1,1+1,9+1,3)*3,05</t>
  </si>
  <si>
    <t>2np : 1,85*2,9+0,9*2,9</t>
  </si>
  <si>
    <t>962031125R00</t>
  </si>
  <si>
    <t>Bourání příček z cihel pálených děrovan. tl.140 mm</t>
  </si>
  <si>
    <t>1pp : (2,05+2,05+5,56)*2,74</t>
  </si>
  <si>
    <t>1np : (4,95+5,6+4,97+3,15)*3,05</t>
  </si>
  <si>
    <t>2np : (4,95*2+5,6*3+5+3,95+4,7+3,9+2,25+2,65+0,9)*2,9</t>
  </si>
  <si>
    <t>962032231R00</t>
  </si>
  <si>
    <t>Bourání zdiva z cihel pálených na MVC</t>
  </si>
  <si>
    <t>1pp : 2,2*2,1*0,6+2,05*2,74*0,3</t>
  </si>
  <si>
    <t>1np : (0,925+0,4+1)*3,05*0,25</t>
  </si>
  <si>
    <t>2np : 3,9*2,9*0,25</t>
  </si>
  <si>
    <t>963042819R00</t>
  </si>
  <si>
    <t>Bourání schodišť betonových</t>
  </si>
  <si>
    <t>965042141R00</t>
  </si>
  <si>
    <t>Bourání mazanin betonových tl. 10 cm, nad 4 m2</t>
  </si>
  <si>
    <t>1pp : (42,19+15,38+54,13+3,38+3,62+15,46+3,38+34,91+11,94+11,89+14,48+30,32)*0,05</t>
  </si>
  <si>
    <t>(42,19+15,38+54,13+3,38+3,62+15,46+3,38+34,91+11,94+11,89+14,48+30,32)*0,055</t>
  </si>
  <si>
    <t>1np : 11,69*0,05</t>
  </si>
  <si>
    <t>48,79*0,075</t>
  </si>
  <si>
    <t>2np : (3,67+3,13+3,06+6,01)*0,055</t>
  </si>
  <si>
    <t>965042231R00</t>
  </si>
  <si>
    <t>Bourání mazanin betonových tl. nad 10 cm, pl. 4 m2</t>
  </si>
  <si>
    <t>965042241R00</t>
  </si>
  <si>
    <t>Bourání mazanin betonových tl. nad 10 cm, nad 4 m2</t>
  </si>
  <si>
    <t>1np : (13,11+14,44)*0,14</t>
  </si>
  <si>
    <t>2np : (48,74+13,92)*0,115</t>
  </si>
  <si>
    <t>965081713R00</t>
  </si>
  <si>
    <t>Bourání dlaždic keramických tl. 1 cm, nad 1 m2</t>
  </si>
  <si>
    <t>3,38+3,62+3,38</t>
  </si>
  <si>
    <t>11,69+2,42+2,8+5,62+4,27+13,11+14,44</t>
  </si>
  <si>
    <t>3,67+3,13+3,06+6,01</t>
  </si>
  <si>
    <t>965082923R00</t>
  </si>
  <si>
    <t>Odstranění násypu tl. do 10 cm, plocha nad 2 m2</t>
  </si>
  <si>
    <t>1np : (25,49+15,42+16,28+16,18+15,88+25,34+13,94+16,56+29,44)*0,115</t>
  </si>
  <si>
    <t>(11,69+2,42+2,8+5,62+4,27)*0,075</t>
  </si>
  <si>
    <t>48,79*0,04</t>
  </si>
  <si>
    <t>(25,58+16,08+15,96+15,51+16,97+15,22+25,08+13,87+11,69+16,33+13,61+15,74+48,74+13,92)*0,08</t>
  </si>
  <si>
    <t>968061125R00</t>
  </si>
  <si>
    <t>Vyvěšení dřevěných dveřních křídel pl. do 2 m2</t>
  </si>
  <si>
    <t>600 : 4+4</t>
  </si>
  <si>
    <t>700 : 3</t>
  </si>
  <si>
    <t>800 : 5+1+3</t>
  </si>
  <si>
    <t>900 : 2+3</t>
  </si>
  <si>
    <t>1000 : 1+1</t>
  </si>
  <si>
    <t>1500 : 1*2</t>
  </si>
  <si>
    <t>968061126R00</t>
  </si>
  <si>
    <t>Vyvěšení dřevěných dveřních křídel pl. nad 2 m2</t>
  </si>
  <si>
    <t>1100 : 7+7</t>
  </si>
  <si>
    <t>1200 : 3</t>
  </si>
  <si>
    <t>968072455R00</t>
  </si>
  <si>
    <t>Vybourání kovových dveřních zárubní pl. do 2 m2</t>
  </si>
  <si>
    <t>1,2*8</t>
  </si>
  <si>
    <t>1,4*3</t>
  </si>
  <si>
    <t>1,6*9</t>
  </si>
  <si>
    <t>1,8*5</t>
  </si>
  <si>
    <t>2*2</t>
  </si>
  <si>
    <t>968072456R00</t>
  </si>
  <si>
    <t>Vybourání kovových dveřních zárubní pl. nad 2 m2</t>
  </si>
  <si>
    <t>1,5*2,1</t>
  </si>
  <si>
    <t>2,2*14</t>
  </si>
  <si>
    <t>2,4*3</t>
  </si>
  <si>
    <t>968096001R00</t>
  </si>
  <si>
    <t>Bourání parapetů plastových š. do 20 cm</t>
  </si>
  <si>
    <t>1np : 1,8*14</t>
  </si>
  <si>
    <t>2no : 1,8*14</t>
  </si>
  <si>
    <t>968096002R00</t>
  </si>
  <si>
    <t>Bourání parapetů plastových š. do 50 cm</t>
  </si>
  <si>
    <t>1pp : 1,15*3+1,6+1*3+1,7+1,15*4+1,15</t>
  </si>
  <si>
    <t>1np : 0,67*3</t>
  </si>
  <si>
    <t>2np : 0,67*3</t>
  </si>
  <si>
    <t>971033531R00</t>
  </si>
  <si>
    <t>Vybourání otv. zeď cihel. pl.1 m2, tl.15 cm, MVC</t>
  </si>
  <si>
    <t>2np : 0,4*2,27*0,15</t>
  </si>
  <si>
    <t>971033541R00</t>
  </si>
  <si>
    <t>Vybourání otv. zeď cihel. pl.1 m2, tl.30 cm, MVC</t>
  </si>
  <si>
    <t>1pp : 0,66*0,66*0,25</t>
  </si>
  <si>
    <t>971033561R00</t>
  </si>
  <si>
    <t>Vybourání otv. zeď cihel. pl.1 m2, tl.60 cm, MVC</t>
  </si>
  <si>
    <t>1pp : 0,6*0,6*0,45</t>
  </si>
  <si>
    <t>1np : 0,18*2,1*0,6+0,3*2*0,5</t>
  </si>
  <si>
    <t>2np : 0,455*2,1*0,5+0,19*2,1*0,5+0,1*2,1*0,5*2+0,2*2,1*0,5</t>
  </si>
  <si>
    <t>971033631R00</t>
  </si>
  <si>
    <t>Vybourání otv. zeď cihel. pl.4 m2, tl.15 cm, MVC</t>
  </si>
  <si>
    <t>1pp : (1,23*2,27-1,6)*0,15</t>
  </si>
  <si>
    <t>1np : (1,4*2,27-2,2)*0,15+(1,2*2,1-1,8)*0,15+1,4*3*0,125</t>
  </si>
  <si>
    <t>971033641R00</t>
  </si>
  <si>
    <t>Vybourání otv. zeď cihel. pl.4 m2, tl.30 cm, MVC</t>
  </si>
  <si>
    <t>1np : (1,505*2,27-2,2)*0,2+(1,45*2,27-2,2)*0,2+(1,38*2,27-2,2)*0,2</t>
  </si>
  <si>
    <t>2np : (3,7*2,27-1,8*2)*0,2</t>
  </si>
  <si>
    <t>971033651R00</t>
  </si>
  <si>
    <t>Vybourání otv. zeď cihel. pl.4 m2, tl.60 cm, MVC</t>
  </si>
  <si>
    <t>1pp : 0,98*2,1*0,6+1,1*2,27*0,6+0,98*2,1*0,6+1,2*2,1*,6</t>
  </si>
  <si>
    <t>0,89*2,27*0,6</t>
  </si>
  <si>
    <t>1np : 1,3*2,1*0,5+1,3*2,1*0,5+0,75*1,5*0,6</t>
  </si>
  <si>
    <t>2np : 0,75*1,5*0,6</t>
  </si>
  <si>
    <t>972054491R00</t>
  </si>
  <si>
    <t>Vybourání otv. stropy ŽB pl. 1 m2, tl. nad 8 cm</t>
  </si>
  <si>
    <t>0,3*1,25*0,14</t>
  </si>
  <si>
    <t>973031325R00</t>
  </si>
  <si>
    <t>Vysekání kapes zeď cihel. MVC, pl. 0,1m2, hl. 30cm</t>
  </si>
  <si>
    <t>2*4+5+5+4+5</t>
  </si>
  <si>
    <t>974031167R00</t>
  </si>
  <si>
    <t>Vysekání rýh ve zdi cihelné</t>
  </si>
  <si>
    <t>1,45*3+1,25*3*5+1,15*3*2+1,3*3+1,5*3*3+2,6*3+2,5*3</t>
  </si>
  <si>
    <t>1,7*3*3+0,8*2+1,15*3+1,3*3+2,1*3+1,45*2*5</t>
  </si>
  <si>
    <t>1,5*3+1,35*2+1,55*2+1,45*2*2+1,6*3+1,45</t>
  </si>
  <si>
    <t>1,3*2+1,7*3*5+1,45*2*2+1,15*4+0,8*2+2,5+0,8*2+0,8*2+0,8*2+3,4*3</t>
  </si>
  <si>
    <t>976071111R00</t>
  </si>
  <si>
    <t>Vybourání kovových zábradlí a madel</t>
  </si>
  <si>
    <t>978012191R00</t>
  </si>
  <si>
    <t>Otlučení omítek vnitřních stropů do 100 % na pletivu vč.podbíjení</t>
  </si>
  <si>
    <t>1np : 25,49+15,42+16,28+16,18+15,88+25,34+13,94+11,69+16,56+29,44+2,42+2,8+5,62+4,27</t>
  </si>
  <si>
    <t>978059531R00</t>
  </si>
  <si>
    <t>Odsekání vnitřních obkladů stěn nad 2 m2</t>
  </si>
  <si>
    <t>1pp : (2,05+1,95)*2*1,5+5,3*1,7+(0,5*2+1,4)*1,35+2,2*2+(0,9+2,25+1,65)*2*2</t>
  </si>
  <si>
    <t>(0,5+2,95*2+4,6+0,5)*1,6+1,3*1,5+(3,85+3,75)*2*1,4+(2,3+5,2)*1,6</t>
  </si>
  <si>
    <t>1np : (0,65+0,3*2)*1,4+(0,55+0,3*2)*1,5+(0,55+0,3*2)*1,6+1,9*1,55</t>
  </si>
  <si>
    <t>(0,6+0,3*2)*1,5+0,9*1,55+0,9*1,5+(2,45+4,71)*2*2,1</t>
  </si>
  <si>
    <t>(4+3,85)*2*2,1+(0,8+0,35*2)*1,2+3,8*1,6</t>
  </si>
  <si>
    <t>2np : (1+0,3*2)*1,4+(0,6+0,3*2)*1,5+(0,5+0,3*2)*1,5+1,45*1,35</t>
  </si>
  <si>
    <t>(0,7+0,3*2)*1,5+(0,6+0,3*2)*1,4+1*1,5+0,9*1,5</t>
  </si>
  <si>
    <t>(2,475+4,5)*2*2+(4,2+4,25)*2*2,1-3,9*2,1-3,9*2</t>
  </si>
  <si>
    <t>(0,8+0,35*2)*1,4+(0,7+0,35*2)*1,6+(0,55+0,35*2)*1,6</t>
  </si>
  <si>
    <t>981011314R00</t>
  </si>
  <si>
    <t>Demolice budov, zdivo, podíl konstr. do 25 %, MVC</t>
  </si>
  <si>
    <t>26,93*14,73*5</t>
  </si>
  <si>
    <t>711140102R00</t>
  </si>
  <si>
    <t>Odstr.izolace proti vlhk.vodor. pásy přitav.,2vrst</t>
  </si>
  <si>
    <t>POL1_7</t>
  </si>
  <si>
    <t>713100812R00</t>
  </si>
  <si>
    <t>Odstranění tepelné izolace, polystyrén tl. do 5 cm</t>
  </si>
  <si>
    <t>RTS 17/ II</t>
  </si>
  <si>
    <t>42,19+15,38+54,13+3,38+3,62+15,46+3,38+34,91+11,94+11,89+14,48</t>
  </si>
  <si>
    <t>762521811R00</t>
  </si>
  <si>
    <t>Demontáž podlah bez polštářů z prken tl. do 3,2 cm</t>
  </si>
  <si>
    <t>1np : (25,49+15,42+16,28+16,18+15,88+25,34+13,94+16,56+29,44)*2</t>
  </si>
  <si>
    <t>2np : (25,58+16,08+15,96+15,51+16,97+15,22+25,08+13,87+11,69+16,33+13,61+15,74)*2</t>
  </si>
  <si>
    <t>762711840R00</t>
  </si>
  <si>
    <t>Demontáž vázaných konstrukcí hraněných do 450 cm2</t>
  </si>
  <si>
    <t>6+5,4+5,1+5,1</t>
  </si>
  <si>
    <t>766812830R00</t>
  </si>
  <si>
    <t>Demontáž kuchyňských linek do 1,8 m</t>
  </si>
  <si>
    <t>3+2</t>
  </si>
  <si>
    <t>767581801R00</t>
  </si>
  <si>
    <t>Demontáž podhledů</t>
  </si>
  <si>
    <t>1pp : 42,19+15,38+54,13+3,38+34,91+30,32</t>
  </si>
  <si>
    <t>776511810R00</t>
  </si>
  <si>
    <t>Odstranění PVC a koberců lepených bez podložky</t>
  </si>
  <si>
    <t>1pp : 42,19+15,38+54,13+15,46+34,91+11,94+11,89+14,48+30,32</t>
  </si>
  <si>
    <t>1np : 25,49+15,42+16,28+16,18+15,88+25,34+13,94+16,56+29,44+48,79</t>
  </si>
  <si>
    <t>2np : 25,58+16,08+15,96+15,51+16,97+15,22+25,08+13,87+11,69+16,33+13,61+15,74+48,74+13,92</t>
  </si>
  <si>
    <t>979011111R00</t>
  </si>
  <si>
    <t>Svislá doprava suti a vybour. hmot za 2.NP a 1.PP</t>
  </si>
  <si>
    <t>979011121R00</t>
  </si>
  <si>
    <t>Příplatek za každé další podlaží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</si>
  <si>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</si>
  <si>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</si>
  <si>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</si>
  <si>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</si>
  <si>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</si>
  <si>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</si>
  <si>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</si>
  <si>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</si>
  <si>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979990101R00</t>
  </si>
  <si>
    <t>Poplatek za skládku suti - směs betonu a cihel</t>
  </si>
  <si>
    <t>979990121R00</t>
  </si>
  <si>
    <t>Poplatek za skládku suti - asfaltové pásy</t>
  </si>
  <si>
    <t>979990146R00</t>
  </si>
  <si>
    <t>Poplatek za uložení lehkých izolačních materiálů - čistý polystyren, minerální a skelná vata</t>
  </si>
  <si>
    <t>979990161R00</t>
  </si>
  <si>
    <t>Poplatek za skládku suti - dřevo</t>
  </si>
  <si>
    <t>979990181R00</t>
  </si>
  <si>
    <t>Poplatek za skládku suti - PVC podlahová krytina</t>
  </si>
  <si>
    <t>979990191R00</t>
  </si>
  <si>
    <t>Poplatek za skládku suti - plastové výrobky</t>
  </si>
  <si>
    <t>979093111R00</t>
  </si>
  <si>
    <t>Uložení suti na skládku bez zhutnění</t>
  </si>
  <si>
    <t>90001</t>
  </si>
  <si>
    <t>Vybourání vnějších výplní otvorů vč.likvidace</t>
  </si>
  <si>
    <t>1,8*1,8*2</t>
  </si>
  <si>
    <t>90002</t>
  </si>
  <si>
    <t>Vybourání vnitřních výplní otvorů vč.likvidace</t>
  </si>
  <si>
    <t>2,063*1,97</t>
  </si>
  <si>
    <t>2,8*2,5</t>
  </si>
  <si>
    <t>90003</t>
  </si>
  <si>
    <t>Odstranění ocel.schodiště vč.likvidace</t>
  </si>
  <si>
    <t>90004</t>
  </si>
  <si>
    <t>Demontáž výtahu vč.dveří a likvidace</t>
  </si>
  <si>
    <t>90005</t>
  </si>
  <si>
    <t>Ochrana vstupních dveří</t>
  </si>
  <si>
    <t>90006</t>
  </si>
  <si>
    <t>Ochranné obednění schodiště</t>
  </si>
  <si>
    <t>90007</t>
  </si>
  <si>
    <t>Ochrana hydroizolace 1pp</t>
  </si>
  <si>
    <t>soub</t>
  </si>
  <si>
    <t>90008</t>
  </si>
  <si>
    <t>Demontáž a zpětníá montáž stáv.přístřešku komplet</t>
  </si>
  <si>
    <t>90009</t>
  </si>
  <si>
    <t>Demontáž a zpětná montáž stříšky nad vstupem do výtahu komplet</t>
  </si>
  <si>
    <t>90010</t>
  </si>
  <si>
    <t>Demontáž, zabalení, uskladnění a zpětná montáž horizontálních inter.žaluzií</t>
  </si>
  <si>
    <t>1,15*1,25*7+1,6*1,25*1+1*1,25*2+1*0,5+1,7*0,5+1*0,6</t>
  </si>
  <si>
    <t>90021</t>
  </si>
  <si>
    <t>Statické zajištění ponechaných kcí</t>
  </si>
  <si>
    <t>90022</t>
  </si>
  <si>
    <t>Vybavení stavby dle PBŘ, D+M</t>
  </si>
  <si>
    <t>90023</t>
  </si>
  <si>
    <t>Dopravní vodor. a svislé vyznačení nástupní plochy pro HZS</t>
  </si>
  <si>
    <t>90051</t>
  </si>
  <si>
    <t>Stěna pisoárová š.100,v.700, hl.410, D+M OS1, popis viz výpis výrobků</t>
  </si>
  <si>
    <t>90052</t>
  </si>
  <si>
    <t>Dveře elektroinstalace 1400/1970, D+M OS2, popis viz výpis výrobků</t>
  </si>
  <si>
    <t>90052a</t>
  </si>
  <si>
    <t>Dveře elektroinstalace 1400/1300, D+M OS2a, popis viz výpis výrobků</t>
  </si>
  <si>
    <t>90053</t>
  </si>
  <si>
    <t>Poklop se skládacími kov.schody PO, D+M OS/3, popis viz výpis výrobků</t>
  </si>
  <si>
    <t>90054</t>
  </si>
  <si>
    <t>Celonerezová myčka rohová vč.podávacích stolů, D+M OS/4, popis viz výpis výrobků</t>
  </si>
  <si>
    <t>90055</t>
  </si>
  <si>
    <t>Pultový úložný prostor pro tabletový systém, D+M OS/5, popis viz výpis výrobků</t>
  </si>
  <si>
    <t>90056</t>
  </si>
  <si>
    <t>Transportní servírovací vozík, D+M OS/6, popis viz výpis výrobků</t>
  </si>
  <si>
    <t>90057</t>
  </si>
  <si>
    <t>Podávací stůl s dřezem, D+M OS7, popis viz výpis výrobků</t>
  </si>
  <si>
    <t>90058</t>
  </si>
  <si>
    <t>Podávací stůl bez dřezu, D+M OS8, popis viz výpis výrobků</t>
  </si>
  <si>
    <t>90059</t>
  </si>
  <si>
    <t>Soubor informačních tabulek uvnitř budovy, D+M OS9, popis viz výpis výrobků</t>
  </si>
  <si>
    <t>90060</t>
  </si>
  <si>
    <t>Vybavení objektu - hasící přístroj práškový 6kg D+M, OS10, popis viz výpis výrobků</t>
  </si>
  <si>
    <t>90061</t>
  </si>
  <si>
    <t>Vybavení objektu výstražnými a bezpečn.tabulkami D+M, OS11, popis viz výpis výrobků</t>
  </si>
  <si>
    <t>90062</t>
  </si>
  <si>
    <t>Systém.pažnice a prostupky a potrubní ucpávky, D+M OS12, popis viz výpis výrobků</t>
  </si>
  <si>
    <t>90063</t>
  </si>
  <si>
    <t>Poklop revizní 600/600, D+M OS13, popis viz výpis výrobků</t>
  </si>
  <si>
    <t>999281111R00</t>
  </si>
  <si>
    <t>Přesun hmot pro opravy a údržbu do výšky 25 m</t>
  </si>
  <si>
    <t>711140026RA0</t>
  </si>
  <si>
    <t>Izolace proti vodě vodorovná přitavená, 2x vč.napojení</t>
  </si>
  <si>
    <t>711210020RA0</t>
  </si>
  <si>
    <t>Stěrka hydroizolační těsnicí hmotou</t>
  </si>
  <si>
    <t>150</t>
  </si>
  <si>
    <t>713111130RT1</t>
  </si>
  <si>
    <t>Izolace tepelné stropů, vložené mezi krokve 1 vrstva - materiál ve specifikaci</t>
  </si>
  <si>
    <t>pd7 : 47,83</t>
  </si>
  <si>
    <t>sp10 : 310*3</t>
  </si>
  <si>
    <t>713111211RK6</t>
  </si>
  <si>
    <t>Montáž parozábrany krovů spodem s přelepením spojů vč.dodávky</t>
  </si>
  <si>
    <t>713121111R00</t>
  </si>
  <si>
    <t>Izolace tepelná podlah na sucho, jednovrstvá</t>
  </si>
  <si>
    <t>sp2 : 35,67</t>
  </si>
  <si>
    <t>sp6 : 819,86</t>
  </si>
  <si>
    <t>sp7 : 47,15</t>
  </si>
  <si>
    <t>sp7+8+sp8 : 75,98+5,4</t>
  </si>
  <si>
    <t>713121121R00</t>
  </si>
  <si>
    <t>Izolace tepelná podlah na sucho, dvouvrstvá</t>
  </si>
  <si>
    <t>77,41*2</t>
  </si>
  <si>
    <t>713191100RT9</t>
  </si>
  <si>
    <t>Položení separační fólie včetně dodávky fólie PE</t>
  </si>
  <si>
    <t>35,67+819,86+47,15+75,98+5,4+53,69</t>
  </si>
  <si>
    <t>998713101R00</t>
  </si>
  <si>
    <t>Přesun hmot pro izolace tepelné, výšky do 6 m</t>
  </si>
  <si>
    <t>28375624</t>
  </si>
  <si>
    <t>Deska EPS T 4000 N/m2 tl. 70 mm</t>
  </si>
  <si>
    <t>75,98*1,1</t>
  </si>
  <si>
    <t>28375625</t>
  </si>
  <si>
    <t>Deska EPS T 4000 N/m2 tl. 80 mm</t>
  </si>
  <si>
    <t>819,86*1,1</t>
  </si>
  <si>
    <t>28375766.A</t>
  </si>
  <si>
    <t>Deska polystyrén samozhášivý EPS 100 S</t>
  </si>
  <si>
    <t>35,67*0,07*1,1</t>
  </si>
  <si>
    <t>81,39*0,07*1,1</t>
  </si>
  <si>
    <t>77,41*0,16*2*1,1</t>
  </si>
  <si>
    <t>631508602</t>
  </si>
  <si>
    <t>Pás izolační minerální tl.100mm</t>
  </si>
  <si>
    <t>47,83*1,1</t>
  </si>
  <si>
    <t>310*1,1*2</t>
  </si>
  <si>
    <t>631508603</t>
  </si>
  <si>
    <t>Pás izolační minerální tl.120mm</t>
  </si>
  <si>
    <t>310*1,1</t>
  </si>
  <si>
    <t>762332120R00</t>
  </si>
  <si>
    <t>Montáž vázaných krovů pravidelných do 224 cm2</t>
  </si>
  <si>
    <t>762332130R00</t>
  </si>
  <si>
    <t>Montáž vázaných krovů pravidelných do 288 cm2</t>
  </si>
  <si>
    <t>762341210RT2</t>
  </si>
  <si>
    <t>Montáž bednění střech rovných, prkna hrubá na sraz včetně dodávky řeziva, prkna tl. 24 mm</t>
  </si>
  <si>
    <t>762341620RT2</t>
  </si>
  <si>
    <t>Bednění okapových říms včetně dodávky OSB tl.18mm</t>
  </si>
  <si>
    <t>(25,48+1,4+0,7*2+14,73)*2*1</t>
  </si>
  <si>
    <t>762342202RT4</t>
  </si>
  <si>
    <t>Montáž laťování včetně dodávky řeziva, latě 5/5 cm</t>
  </si>
  <si>
    <t>762342204R00</t>
  </si>
  <si>
    <t>Montáž laťování střech, svislé, vzdálenost 100 cm včetně dodávky řeziva, latě 5/8 cm</t>
  </si>
  <si>
    <t>762395000R00</t>
  </si>
  <si>
    <t>Spojovací a ochranné prostředky</t>
  </si>
  <si>
    <t>0,16*0,16*112*1,1</t>
  </si>
  <si>
    <t>0,14*0,14*27*1,1</t>
  </si>
  <si>
    <t>762712140R00</t>
  </si>
  <si>
    <t>Montáž vázaných konstrukcí hraněných do 450 cm2</t>
  </si>
  <si>
    <t>1*5+1*5+1*8</t>
  </si>
  <si>
    <t>762712150R00</t>
  </si>
  <si>
    <t>Montáž vázaných konstrukcí hraněných do 600 cm2</t>
  </si>
  <si>
    <t>6+5,4+5,1*2</t>
  </si>
  <si>
    <t>762795000R00</t>
  </si>
  <si>
    <t>Spojovací prostředky pro vázané konstrukce</t>
  </si>
  <si>
    <t>0,16*0,24*18*1,1</t>
  </si>
  <si>
    <t>0,2*0,24*21,6*1,1</t>
  </si>
  <si>
    <t>762812570R00</t>
  </si>
  <si>
    <t>Montáž záklopu, zapuštěný na pero, hoblovaná prkna</t>
  </si>
  <si>
    <t>765799311RK5</t>
  </si>
  <si>
    <t>Montáž fólie na krokve přibitím s přelepením spojů podstřešní difúzní fólie</t>
  </si>
  <si>
    <t>998762102R00</t>
  </si>
  <si>
    <t>Přesun hmot pro tesařské konstrukce, výšky do 12 m</t>
  </si>
  <si>
    <t>76201</t>
  </si>
  <si>
    <t>Dodávka řeziva vč.nátěru</t>
  </si>
  <si>
    <t>3,736</t>
  </si>
  <si>
    <t>1,9008</t>
  </si>
  <si>
    <t>76202</t>
  </si>
  <si>
    <t>Vazníky (viz projekt DEK), D+M</t>
  </si>
  <si>
    <t>76203</t>
  </si>
  <si>
    <t>Pojistná izolace kontaktní, D+M</t>
  </si>
  <si>
    <t>76204</t>
  </si>
  <si>
    <t>Rošt 60/100, D+M, skladba sp10</t>
  </si>
  <si>
    <t>310*2</t>
  </si>
  <si>
    <t>60726016.A</t>
  </si>
  <si>
    <t>Deska dřevoštěpková OSB 3 N - 4PD tl. 22 mm</t>
  </si>
  <si>
    <t>764311242R00</t>
  </si>
  <si>
    <t>Krytina hladká z Pz , svitky š.670 mm do 45° poplastovaný, vč.doplňků a příslušenství - komplet</t>
  </si>
  <si>
    <t>764322220R00</t>
  </si>
  <si>
    <t>Oplechování okapů Pz, rš 250 mm</t>
  </si>
  <si>
    <t>764342210R00</t>
  </si>
  <si>
    <t>Lemování trub Pz, hladká krytina, D do 75 mm</t>
  </si>
  <si>
    <t>764342230R00</t>
  </si>
  <si>
    <t>Lemování trub Pz, hladká krytina, D do 150 mm</t>
  </si>
  <si>
    <t>764342240R00</t>
  </si>
  <si>
    <t>Lemování trub Pz, hladká krytina, D do 200 mm</t>
  </si>
  <si>
    <t>764348221R00</t>
  </si>
  <si>
    <t>Zachytače sněhu tyčové,Pz plech,délka 500 mm</t>
  </si>
  <si>
    <t>764352201R00</t>
  </si>
  <si>
    <t>Žlaby z Pz plechu podokapní půlkruhové, rš 250 mm poplastovaný</t>
  </si>
  <si>
    <t>27</t>
  </si>
  <si>
    <t>764352203R00</t>
  </si>
  <si>
    <t>Žlaby z Pz plechu podokapní půlkruhové, rš 330 mm poplastovaný</t>
  </si>
  <si>
    <t>764359211R00</t>
  </si>
  <si>
    <t>Kotlík z Pz plechu kónický pro trouby D do 100 mm poplastovaný</t>
  </si>
  <si>
    <t>764410230R00</t>
  </si>
  <si>
    <t>Oplechování parapetů včetně rohů Pz, rš 180 mm poplastovaný</t>
  </si>
  <si>
    <t>1,35+1,8</t>
  </si>
  <si>
    <t>764410250R00</t>
  </si>
  <si>
    <t>Oplechování parapetů včetně rohů Pz, rš 280 mm poplastovaný</t>
  </si>
  <si>
    <t>1,8*14+0,67*2+1*4</t>
  </si>
  <si>
    <t>764430240R00</t>
  </si>
  <si>
    <t>Oplechování zdí z Pz plechu, rš 450 mm</t>
  </si>
  <si>
    <t>764454201R00</t>
  </si>
  <si>
    <t>Odpadní trouby z Pz plechu, kruhové, D 80 mm poplastovaný</t>
  </si>
  <si>
    <t>764454202R00</t>
  </si>
  <si>
    <t>Odpadní trouby z Pz plechu, kruhové, D 100 mm poplastovaný</t>
  </si>
  <si>
    <t>764775307R00</t>
  </si>
  <si>
    <t>Ochranná mřížka proti ptákům, šířka 100 mm</t>
  </si>
  <si>
    <t>998764103R00</t>
  </si>
  <si>
    <t>Přesun hmot pro klempířské konstr., výšky do 24 m</t>
  </si>
  <si>
    <t>764342260R00</t>
  </si>
  <si>
    <t>Lemování trub Pz, hladká krytina, D nad 200 mm</t>
  </si>
  <si>
    <t>76411OA0</t>
  </si>
  <si>
    <t>Fólie Pe-HD pod plech.krytinu, D+M</t>
  </si>
  <si>
    <t>766001</t>
  </si>
  <si>
    <t>Dveře, zárubeň, kování, příslušenství, D+M D1, popis viz výpis výrobků</t>
  </si>
  <si>
    <t>766002</t>
  </si>
  <si>
    <t>Dveře, zárubeň, kování, příslušenství, D+M D2, popis viz výpis výrobků</t>
  </si>
  <si>
    <t>766003</t>
  </si>
  <si>
    <t>Dveře, zárubeň, kování, příslušenství, D+M D3, popis viz výpis výrobků</t>
  </si>
  <si>
    <t>766004</t>
  </si>
  <si>
    <t>Dveře, zárubeň, kování, příslušenství, D+M D4, popis viz výpis výrobků</t>
  </si>
  <si>
    <t>766005</t>
  </si>
  <si>
    <t>Dveře, zárubeň, kování, příslušenství, D+M D5, popis viz výpis výrobků</t>
  </si>
  <si>
    <t>766006</t>
  </si>
  <si>
    <t>Dveře, zárubeň, kování, příslušenství, D+M D6, popis viz výpis výrobků</t>
  </si>
  <si>
    <t>766007</t>
  </si>
  <si>
    <t>Dveře, zárubeň, kování, příslušenství, D+M D7, popis viz výpis výrobků</t>
  </si>
  <si>
    <t>766008</t>
  </si>
  <si>
    <t>Dveře, zárubeň, kování, příslušenství, D+M D8, popis viz výpis výrobků</t>
  </si>
  <si>
    <t>766009</t>
  </si>
  <si>
    <t>Dveře, zárubeň, kování, příslušenství, D+M D9, popis viz výpis výrobků</t>
  </si>
  <si>
    <t>766010</t>
  </si>
  <si>
    <t>Dveře, zárubeň, kování, příslušenství, D+M D10, popis viz výpis výrobků</t>
  </si>
  <si>
    <t>766011</t>
  </si>
  <si>
    <t>Dveře, zárubeň, kování, příslušenství, D+M D11, popis viz výpis výrobků</t>
  </si>
  <si>
    <t>766012</t>
  </si>
  <si>
    <t>Dveře, zárubeň, kování, příslušenství, D+M D12, popis viz výpis výrobků</t>
  </si>
  <si>
    <t>766013</t>
  </si>
  <si>
    <t>Dveře, zárubeň, kování, příslušenství, D+M D13, popis viz výpis výrobků</t>
  </si>
  <si>
    <t>766014</t>
  </si>
  <si>
    <t>Dveře, zárubeň, kování, příslušenství, D+M D14, popis viz výpis výrobků</t>
  </si>
  <si>
    <t>766015</t>
  </si>
  <si>
    <t>Dveře, zárubeň, kování, příslušenství, D+M D15, popis viz výpis výrobků</t>
  </si>
  <si>
    <t>766016</t>
  </si>
  <si>
    <t>Dveře, zárubeň, kování, příslušenství, D+M D16, popis viz výpis výrobků</t>
  </si>
  <si>
    <t>766017</t>
  </si>
  <si>
    <t>Dveře, zárubeň, kování, příslušenství, D+M D17, popis viz výpis výrobků</t>
  </si>
  <si>
    <t>766018</t>
  </si>
  <si>
    <t>Dveře, zárubeň, kování, příslušenství, D+M D18, popis viz výpis výrobků</t>
  </si>
  <si>
    <t>766019</t>
  </si>
  <si>
    <t>Dveře, zárubeň, kování, příslušenství, D+M D19, popis viz výpis výrobků</t>
  </si>
  <si>
    <t>766020</t>
  </si>
  <si>
    <t>Dveře, zárubeň, kování, příslušenství, D+M D20, popis viz výpis výrobků</t>
  </si>
  <si>
    <t>766021</t>
  </si>
  <si>
    <t>Dveře, zárubeň, kování, příslušenství, D+M D21, popis viz výpis výrobků</t>
  </si>
  <si>
    <t>766022</t>
  </si>
  <si>
    <t>Dveře, zárubeň, kování, příslušenství, D+M D22, popis viz výpis výrobků</t>
  </si>
  <si>
    <t>766023</t>
  </si>
  <si>
    <t>Dveře, zárubeň, kování, příslušenství, D+M D23, popis viz výpis výrobků</t>
  </si>
  <si>
    <t>766024</t>
  </si>
  <si>
    <t>Dveře, zárubeň, kování, příslušenství, D+M D24, popis viz výpis výrobků</t>
  </si>
  <si>
    <t>766025</t>
  </si>
  <si>
    <t>Dveře, zárubeň, kování, příslušenství, D+M D25, popis viz výpis výrobků</t>
  </si>
  <si>
    <t>766026</t>
  </si>
  <si>
    <t>Dveře, zárubeň, kování, příslušenství, D+M D26, popis viz výpis výrobků</t>
  </si>
  <si>
    <t>766027</t>
  </si>
  <si>
    <t>Dveře, zárubeň, kování, příslušenství, D+M D27, popis viz výpis výrobků</t>
  </si>
  <si>
    <t>766028</t>
  </si>
  <si>
    <t>Dveře, zárubeň, kování, příslušenství, D+M D28, popis viz výpis výrobků</t>
  </si>
  <si>
    <t>766029</t>
  </si>
  <si>
    <t>Dveře, zárubeň, kování, příslušenství, D+M D29, popis viz výpis výrobků</t>
  </si>
  <si>
    <t>766030</t>
  </si>
  <si>
    <t>Dveře, zárubeň, kování, příslušenství, D+M D30, popis viz výpis výrobků</t>
  </si>
  <si>
    <t>766031</t>
  </si>
  <si>
    <t>Dveře, zárubeň, kování, příslušenství, D+M D31, popis viz výpis výrobků</t>
  </si>
  <si>
    <t>766032</t>
  </si>
  <si>
    <t>Dveře, zárubeň, kování, příslušenství, D+M D32, popis viz výpis výrobků</t>
  </si>
  <si>
    <t>766033</t>
  </si>
  <si>
    <t>Dveře, zárubeň, kování, příslušenství, D+M D33, popis viz výpis výrobků</t>
  </si>
  <si>
    <t>766034</t>
  </si>
  <si>
    <t>Dveře, zárubeň, kování, příslušenství, D+M D34, popis viz výpis výrobků</t>
  </si>
  <si>
    <t>766035</t>
  </si>
  <si>
    <t>Dveře, zárubeň, kování, příslušenství, D+M D35, popis viz výpis výrobků</t>
  </si>
  <si>
    <t>766036</t>
  </si>
  <si>
    <t>Dveře, zárubeň, kování, příslušenství, D+M D36, popis viz výpis výrobků</t>
  </si>
  <si>
    <t>766037</t>
  </si>
  <si>
    <t>Dveře, zárubeň, kování, příslušenství, D+M D37, popis viz výpis výrobků</t>
  </si>
  <si>
    <t>766038</t>
  </si>
  <si>
    <t>Dveře, zárubeň, kování, příslušenství, D+M D38, popis viz výpis výrobků</t>
  </si>
  <si>
    <t>766039</t>
  </si>
  <si>
    <t>Dveře, zárubeň, kování, příslušenství, D+M D39, popis viz výpis výrobků</t>
  </si>
  <si>
    <t>766040</t>
  </si>
  <si>
    <t>Dveře, zárubeň, kování, příslušenství, D+M D40, popis viz výpis výrobků</t>
  </si>
  <si>
    <t>766041</t>
  </si>
  <si>
    <t>Dveře, zárubeň, kování, příslušenství, D+M D41, popis viz výpis výrobků</t>
  </si>
  <si>
    <t>766042</t>
  </si>
  <si>
    <t>Dveře, zárubeň, kování, příslušenství, D+M D42, popis viz výpis výrobků</t>
  </si>
  <si>
    <t>766043</t>
  </si>
  <si>
    <t>Dveře, zárubeň, kování, příslušenství, D+M D43, popis viz výpis výrobků</t>
  </si>
  <si>
    <t>766044</t>
  </si>
  <si>
    <t>Dveře, zárubeň, kování, příslušenství, D+M D44, popis viz výpis výrobků</t>
  </si>
  <si>
    <t>766045</t>
  </si>
  <si>
    <t>Dveře, zárubeň, kování, příslušenství, D+M D45, popis viz výpis výrobků</t>
  </si>
  <si>
    <t>766046</t>
  </si>
  <si>
    <t>Dveře, zárubeň, kování, příslušenství, D+M D46, popis viz výpis výrobků</t>
  </si>
  <si>
    <t>766047</t>
  </si>
  <si>
    <t>Dveře, zárubeň, kování, příslušenství, D+M D47, popis viz výpis výrobků</t>
  </si>
  <si>
    <t>766048</t>
  </si>
  <si>
    <t>Dveře, zárubeň, kování, příslušenství, D+M D48, popis viz výpis výrobků</t>
  </si>
  <si>
    <t>766049</t>
  </si>
  <si>
    <t>Dveře, zárubeň, kování, příslušenství, D+M D49, popis viz výpis výrobků</t>
  </si>
  <si>
    <t>766050</t>
  </si>
  <si>
    <t>Dveře, zárubeň, kování, příslušenství, D+M D50, popis viz výpis výrobků</t>
  </si>
  <si>
    <t>766051</t>
  </si>
  <si>
    <t>Dveře, zárubeň, kování, příslušenství, D+M D51, popis viz výpis výrobků</t>
  </si>
  <si>
    <t>766052</t>
  </si>
  <si>
    <t>Dveře, zárubeň, kování, příslušenství, D+M D52, popis viz výpis výrobků</t>
  </si>
  <si>
    <t>766053</t>
  </si>
  <si>
    <t>Dveře, zárubeň, kování, příslušenství, D+M D53, popis viz výpis výrobků</t>
  </si>
  <si>
    <t>766054</t>
  </si>
  <si>
    <t>Dveře, zárubeň, kování, příslušenství, D+M D54, popis viz výpis výrobků</t>
  </si>
  <si>
    <t>766055</t>
  </si>
  <si>
    <t>Dveře, zárubeň, kování, příslušenství, D+M D55, popis viz výpis výrobků</t>
  </si>
  <si>
    <t>766056</t>
  </si>
  <si>
    <t>Dveře, zárubeň, kování, příslušenství, D+M D56, popis viz výpis výrobků</t>
  </si>
  <si>
    <t>766057</t>
  </si>
  <si>
    <t>Dveře, zárubeň, kování, příslušenství, D+M D57, popis viz výpis výrobků</t>
  </si>
  <si>
    <t>766058</t>
  </si>
  <si>
    <t>Dveře, zárubeň, kování, příslušenství, D+M D58, popis viz výpis výrobků</t>
  </si>
  <si>
    <t>766059</t>
  </si>
  <si>
    <t>Dveře, zárubeň, kování, příslušenství, D+M D59, popis viz výpis výrobků</t>
  </si>
  <si>
    <t>766060</t>
  </si>
  <si>
    <t>Dveře, zárubeň, kování, příslušenství, D+M D60, popis viz výpis výrobků</t>
  </si>
  <si>
    <t>766061</t>
  </si>
  <si>
    <t>Dveře, zárubeň, kování, příslušenství, D+M D61, popis viz výpis výrobků</t>
  </si>
  <si>
    <t>766062</t>
  </si>
  <si>
    <t>Dveře, zárubeň, kování, příslušenství, D+M D62, popis viz výpis výrobků</t>
  </si>
  <si>
    <t>766063</t>
  </si>
  <si>
    <t>Dveře, zárubeň, kování, příslušenství, D+M D63, popis viz výpis výrobků</t>
  </si>
  <si>
    <t>766064</t>
  </si>
  <si>
    <t>Dveře, zárubeň, kování, příslušenství, D+M D64, popis viz výpis výrobků</t>
  </si>
  <si>
    <t>766065</t>
  </si>
  <si>
    <t>Dveře, zárubeň, kování, příslušenství, D+M D65, popis viz výpis výrobků</t>
  </si>
  <si>
    <t>766066</t>
  </si>
  <si>
    <t>Dveře, zárubeň, kování, příslušenství, D+M D66, popis viz výpis výrobků</t>
  </si>
  <si>
    <t>766067</t>
  </si>
  <si>
    <t>Dveře, zárubeň, kování, příslušenství, D+M D67, popis viz výpis výrobků</t>
  </si>
  <si>
    <t>766068</t>
  </si>
  <si>
    <t>Dveře, zárubeň, kování, příslušenství, D+M D68, popis viz výpis výrobků</t>
  </si>
  <si>
    <t>766069</t>
  </si>
  <si>
    <t>Dveře, zárubeň, kování, příslušenství, D+M D69, popis viz výpis výrobků</t>
  </si>
  <si>
    <t>766070</t>
  </si>
  <si>
    <t>Dveře, zárubeň, kování, příslušenství, D+M D70, popis viz výpis výrobků</t>
  </si>
  <si>
    <t>766071</t>
  </si>
  <si>
    <t>Dveře, zárubeň, kování, příslušenství, D+M D71, popis viz výpis výrobků</t>
  </si>
  <si>
    <t>766072</t>
  </si>
  <si>
    <t>Dveře, zárubeň, kování, příslušenství, D+M D72, popis viz výpis výrobků</t>
  </si>
  <si>
    <t>766073</t>
  </si>
  <si>
    <t>Dveře, zárubeň, kování, příslušenství, D+M D73, popis viz výpis výrobků</t>
  </si>
  <si>
    <t>766074</t>
  </si>
  <si>
    <t>Dveře, zárubeň, kování, příslušenství, D+M D74, popis viz výpis výrobků</t>
  </si>
  <si>
    <t>766075</t>
  </si>
  <si>
    <t>Dveře, zárubeň, kování, příslušenství, D+M D75, popis viz výpis výrobků</t>
  </si>
  <si>
    <t>766076</t>
  </si>
  <si>
    <t>Dveře, zárubeň, kování, příslušenství, D+M D76, popis viz výpis výrobků</t>
  </si>
  <si>
    <t>766077</t>
  </si>
  <si>
    <t>Dveře, zárubeň, kování, příslušenství, D+M D77, popis viz výpis výrobků</t>
  </si>
  <si>
    <t>766078</t>
  </si>
  <si>
    <t>Dveře, zárubeň, kování, příslušenství, D+M D78, popis viz výpis výrobků</t>
  </si>
  <si>
    <t>766079</t>
  </si>
  <si>
    <t>Dveře, zárubeň, kování, příslušenství, D+M D79, popis viz výpis výrobků</t>
  </si>
  <si>
    <t>766080</t>
  </si>
  <si>
    <t>Dveře, zárubeň, kování, příslušenství, D+M D80, popis viz výpis výrobků</t>
  </si>
  <si>
    <t>766081</t>
  </si>
  <si>
    <t>Dveře, zárubeň, kování, příslušenství, D+M D81, popis viz výpis výrobků</t>
  </si>
  <si>
    <t>766082</t>
  </si>
  <si>
    <t>Dveře, zárubeň, kování, příslušenství, D+M D82, popis viz výpis výrobků</t>
  </si>
  <si>
    <t>766083</t>
  </si>
  <si>
    <t>Dveře, zárubeň, kování, příslušenství, D+M D83, popis viz výpis výrobků</t>
  </si>
  <si>
    <t>766084</t>
  </si>
  <si>
    <t>Dveře, zárubeň, kování, příslušenství, D+M D84, popis viz výpis výrobků</t>
  </si>
  <si>
    <t>766085</t>
  </si>
  <si>
    <t>Dveře, zárubeň, kování, příslušenství, D+M D85, popis viz výpis výrobků</t>
  </si>
  <si>
    <t>766086</t>
  </si>
  <si>
    <t>Dveře, zárubeň, kování, příslušenství, D+M D86, popis viz výpis výrobků</t>
  </si>
  <si>
    <t>766087</t>
  </si>
  <si>
    <t>Dveře, zárubeň, kování, příslušenství, D+M D87, popis viz výpis výrobků</t>
  </si>
  <si>
    <t>766088</t>
  </si>
  <si>
    <t>Dveře, zárubeň, kování, příslušenství, D+M D88, popis viz výpis výrobků</t>
  </si>
  <si>
    <t>766089</t>
  </si>
  <si>
    <t>Dveře, zárubeň, kování, příslušenství, D+M D89, popis viz výpis výrobků</t>
  </si>
  <si>
    <t>766090</t>
  </si>
  <si>
    <t>Dveře, zárubeň, kování, příslušenství, D+M D90, popis viz výpis výrobků</t>
  </si>
  <si>
    <t>766091</t>
  </si>
  <si>
    <t>Dveře, zárubeň, kování, příslušenství, D+M D91, popis viz výpis výrobků</t>
  </si>
  <si>
    <t>766092</t>
  </si>
  <si>
    <t>Dveře, zárubeň, kování, příslušenství, D+M D92, popis viz výpis výrobků</t>
  </si>
  <si>
    <t>766093</t>
  </si>
  <si>
    <t>Dveře, zárubeň, kování, příslušenství, D+M D93, popis viz výpis výrobků</t>
  </si>
  <si>
    <t>766094</t>
  </si>
  <si>
    <t>Dveře, zárubeň, kování, příslušenství, D+M D94, popis viz výpis výrobků</t>
  </si>
  <si>
    <t>766095</t>
  </si>
  <si>
    <t>Dveře, zárubeň, kování, příslušenství, D+M D95, popis viz výpis výrobků</t>
  </si>
  <si>
    <t>766096</t>
  </si>
  <si>
    <t>Dveře, zárubeň, kování, příslušenství, D+M D96, popis viz výpis výrobků</t>
  </si>
  <si>
    <t>766097</t>
  </si>
  <si>
    <t>Dveře, zárubeň, kování, příslušenství, D+M D97, popis viz výpis výrobků</t>
  </si>
  <si>
    <t>766098</t>
  </si>
  <si>
    <t>Dveře, zárubeň, kování, příslušenství, D+M D98, popis viz výpis výrobků</t>
  </si>
  <si>
    <t>766099</t>
  </si>
  <si>
    <t>Dveře, zárubeň, kování, příslušenství, D+M D99, popis viz výpis výrobků</t>
  </si>
  <si>
    <t>766100</t>
  </si>
  <si>
    <t>Dveře, zárubeň, kování, příslušenství, D+M D100, popis viz výpis výrobků</t>
  </si>
  <si>
    <t>766101</t>
  </si>
  <si>
    <t>Dveře, zárubeň, kování, příslušenství, D+M D101, popis viz výpis výrobků</t>
  </si>
  <si>
    <t>766102</t>
  </si>
  <si>
    <t>Dveře, zárubeň, kování, příslušenství, D+M D102, popis viz výpis výrobků</t>
  </si>
  <si>
    <t>766103</t>
  </si>
  <si>
    <t>Dveře, zárubeň, kování, příslušenství, D+M D103, popis viz výpis výrobků</t>
  </si>
  <si>
    <t>766104</t>
  </si>
  <si>
    <t>Dveře, zárubeň, kování, příslušenství, D+M D104, popis viz výpis výrobků</t>
  </si>
  <si>
    <t>766105</t>
  </si>
  <si>
    <t>Dveře, zárubeň, kování, příslušenství, D+M D105, popis viz výpis výrobků</t>
  </si>
  <si>
    <t>766111</t>
  </si>
  <si>
    <t>Parapetní deska vnitřní š. nad 600, D+M popis viz výpis výrobků</t>
  </si>
  <si>
    <t>1,15*3+1,6+1,7+1</t>
  </si>
  <si>
    <t>766112</t>
  </si>
  <si>
    <t>Parapetní deska vnitřní š. 500-600, D+M popis viz výpis výrobků</t>
  </si>
  <si>
    <t>1+1,15*4</t>
  </si>
  <si>
    <t>766113</t>
  </si>
  <si>
    <t>Parapetní deska vnitřní š. 400-500, D+M popis viz výpis výrobků</t>
  </si>
  <si>
    <t>1*2+1,15+0,67*3+1,8*2+1,8*2</t>
  </si>
  <si>
    <t>0,67*2+1*4+0,67*3</t>
  </si>
  <si>
    <t>766114</t>
  </si>
  <si>
    <t>Parapetní deska vnitřní š.do 400, D+M popis viz výpis výrobků</t>
  </si>
  <si>
    <t>1,8*10+1,8*11</t>
  </si>
  <si>
    <t>766115</t>
  </si>
  <si>
    <t>Kuchyně, D+M T14, popis viz výpis výrobků</t>
  </si>
  <si>
    <t>766116</t>
  </si>
  <si>
    <t>Kuchyně, D+M T15, popis viz výpis výrobků</t>
  </si>
  <si>
    <t>766117</t>
  </si>
  <si>
    <t>Kuchyně, D+M T17, popis viz výpis výrobků</t>
  </si>
  <si>
    <t>766118</t>
  </si>
  <si>
    <t>Kuchyně, D+M T19, popis viz výpis výrobků</t>
  </si>
  <si>
    <t>766119</t>
  </si>
  <si>
    <t>Kuchyně, D+M T23, popis viz výpis výrobků</t>
  </si>
  <si>
    <t>76701</t>
  </si>
  <si>
    <t>Větrací mřížka 250/250, D+M 1/Z, popis viz výpis výrobků</t>
  </si>
  <si>
    <t>76702</t>
  </si>
  <si>
    <t>Stožář dl.4m, 48x3mm (25kg), D+M 2/Z, popis viz výpis výrobků</t>
  </si>
  <si>
    <t>76705</t>
  </si>
  <si>
    <t>Madlo schodiště, D+M 5/Z, popis viz výpis výrobků</t>
  </si>
  <si>
    <t>3,32*2</t>
  </si>
  <si>
    <t>76706</t>
  </si>
  <si>
    <t>Madlo schodiště, D+M 6/Z, popis viz výpis výrobků</t>
  </si>
  <si>
    <t>3,2+3,2+3,05+4,35+3,35+3,35</t>
  </si>
  <si>
    <t>76707</t>
  </si>
  <si>
    <t>Zábradlí schodiště (175kg), D+M 7/Z, popis viz výpis výrobků</t>
  </si>
  <si>
    <t>76708</t>
  </si>
  <si>
    <t>Madlo na stěnách chodeb, D+M 8/Z, popis viz výpis výrobků</t>
  </si>
  <si>
    <t>23+23+23+21</t>
  </si>
  <si>
    <t>76709</t>
  </si>
  <si>
    <t>Vyrovnávací kovové schody (400kg), D+M 9/Z, popis viz výpis výrobků</t>
  </si>
  <si>
    <t>76710</t>
  </si>
  <si>
    <t>Vyrovnávací kovové schody (210kg), D+M 10/Z, popis viz výpis výrobků</t>
  </si>
  <si>
    <t>76711</t>
  </si>
  <si>
    <t>Zábradlí před oknem z půdního prostoru (38kg), D+M 11/Z, popis viz výpis výrobků</t>
  </si>
  <si>
    <t>76712</t>
  </si>
  <si>
    <t>Atyp kryt na otopné těleso, D+M 12/Z, popis viz výpis výrobků</t>
  </si>
  <si>
    <t>14+36+14+16+3</t>
  </si>
  <si>
    <t>76713</t>
  </si>
  <si>
    <t>Pouzdro dveří, D+M 13/Z, popis viz výpis výrobků</t>
  </si>
  <si>
    <t>76714</t>
  </si>
  <si>
    <t>Záchytný systém, D+M Z/14, popis viz výpis výrobků</t>
  </si>
  <si>
    <t>769101</t>
  </si>
  <si>
    <t>Okno Al 750/1500, D+M - komplet O1, popis viz výpis výrobků</t>
  </si>
  <si>
    <t>769102</t>
  </si>
  <si>
    <t>Okno dřevěné 1800/1800, D+M - komplet O2, popis viz výpis výrobků</t>
  </si>
  <si>
    <t>769103</t>
  </si>
  <si>
    <t>Okno Al 750/1500, D+M - komplet O3, popis viz výpis výrobků</t>
  </si>
  <si>
    <t>769104</t>
  </si>
  <si>
    <t>Okno dřevěné 1800/1800, D+M - komplet O4, popis viz výpis výrobků</t>
  </si>
  <si>
    <t>769105</t>
  </si>
  <si>
    <t>Okno Al 750/1500, D+M - komplet O5, popis viz výpis výrobků</t>
  </si>
  <si>
    <t>769106</t>
  </si>
  <si>
    <t>Okno Al 750/1500, D+M - komplet O6, popis viz výpis výrobků</t>
  </si>
  <si>
    <t>769107</t>
  </si>
  <si>
    <t>Okno plast 670/1200, D+M - komplet O7, popis viz výpis výrobků</t>
  </si>
  <si>
    <t>769108</t>
  </si>
  <si>
    <t>Okno plast 670/1200, D+M - komplet O8, popis viz výpis výrobků</t>
  </si>
  <si>
    <t>769109</t>
  </si>
  <si>
    <t>Okno plast 1000/1200, D+M - komplet O9, popis viz výpis výrobků</t>
  </si>
  <si>
    <t>769110</t>
  </si>
  <si>
    <t>Okno plast 1000/1200, D+M - komplet O10, popis viz výpis výrobků</t>
  </si>
  <si>
    <t>769111</t>
  </si>
  <si>
    <t>Okno plast 1000/1200, D+M - komplet 10, popis viz výpis výrobků</t>
  </si>
  <si>
    <t>769112</t>
  </si>
  <si>
    <t>Okno plast 1000/1200, D+M - komplet O12, popis viz výpis výrobků</t>
  </si>
  <si>
    <t>769114</t>
  </si>
  <si>
    <t>Okno plast 1800/1500, žaluzie, D+M - komplet O14, popis viz výpis výrobků</t>
  </si>
  <si>
    <t>769115</t>
  </si>
  <si>
    <t>Okno plast 1800/1500, žaluzie, D+M - komplet O15, popis viz výpis výrobků</t>
  </si>
  <si>
    <t>769116</t>
  </si>
  <si>
    <t>Okno plast 1800/1500, žaluzie, D+M - komplet O16, popis viz výpis výrobků</t>
  </si>
  <si>
    <t>769117</t>
  </si>
  <si>
    <t>Okno plast 1800/1500, žaluzie, D+M - komplet O17, popis viz výpis výrobků</t>
  </si>
  <si>
    <t>769119</t>
  </si>
  <si>
    <t>Okno plast 1800/1500, žaluzie, D+M - komplet O19, popis viz výpis výrobků</t>
  </si>
  <si>
    <t>769120</t>
  </si>
  <si>
    <t>Okno plast 1800/1500, žaluzie, D+M - komplet O20, popis viz výpis výrobků</t>
  </si>
  <si>
    <t>769121</t>
  </si>
  <si>
    <t>Okno plast 1800/1500, žaluzie, D+M - komplet O21, popis viz výpis výrobků</t>
  </si>
  <si>
    <t>769122</t>
  </si>
  <si>
    <t>Okno plast 1800/1500, žaluzie, D+M - komplet O22, popis viz výpis výrobků</t>
  </si>
  <si>
    <t>769123</t>
  </si>
  <si>
    <t>Okno plast 1800/1500, žaluzie, D+M - komplet O23, popis viz výpis výrobků</t>
  </si>
  <si>
    <t>769124</t>
  </si>
  <si>
    <t>Okno plast 1800/1500, žaluzie, D+M - komplet O24, popis viz výpis výrobků</t>
  </si>
  <si>
    <t>769125</t>
  </si>
  <si>
    <t>Okno dřevěné 450/730, D+M - komplet O25, popis viz výpis výrobků</t>
  </si>
  <si>
    <t>769126</t>
  </si>
  <si>
    <t>Okno dřevěné 450/730, D+M - komplet O26, popis viz výpis výrobků</t>
  </si>
  <si>
    <t>769127</t>
  </si>
  <si>
    <t>Okno dřevěné 450/730, D+M - komplet O27, popis viz výpis výrobků</t>
  </si>
  <si>
    <t>769128</t>
  </si>
  <si>
    <t>Okno dřevěné 450/730, D+M - komplet O28, popis viz výpis výrobků</t>
  </si>
  <si>
    <t>769129</t>
  </si>
  <si>
    <t>Okno plast 1350/750, D+M - komplet O29, popis viz výpis výrobků</t>
  </si>
  <si>
    <t>769130</t>
  </si>
  <si>
    <t>Okno plast 1800/1250, D+M - komplet O30, popis viz výpis výrobků</t>
  </si>
  <si>
    <t>771101210R00</t>
  </si>
  <si>
    <t>Penetrace podkladu pod dlažby</t>
  </si>
  <si>
    <t>771575118R00</t>
  </si>
  <si>
    <t>Montáž podlah keram.,hladké, tmel, 60x60 cm vč.silikonování, ker.sokl</t>
  </si>
  <si>
    <t>sp7 : 4,69+3,66+3,9+3,58+3,84+1,47+3,14+3,17+3,3+1,3+3,12+4,05+3,62+1,42+2,89</t>
  </si>
  <si>
    <t>sp7+8 : 11,82+3,22+5,05+4,4+10,55+3,09+3,34+4,81+4,8+13,02+3,6+3,33+4,95</t>
  </si>
  <si>
    <t>sp8 : 5,4</t>
  </si>
  <si>
    <t>998771201R00</t>
  </si>
  <si>
    <t>Přesun hmot pro podlahy z dlaždic, výšky do 6 m</t>
  </si>
  <si>
    <t>77101OA0</t>
  </si>
  <si>
    <t>Dodávka dlažby</t>
  </si>
  <si>
    <t>776520010RAH</t>
  </si>
  <si>
    <t>Podlaha povlaková z PVC pásů, soklík podlahovina dle specifikace výpisu podlah</t>
  </si>
  <si>
    <t>sp6 : 14,64+14,98+7,75+23,7+9,29+15,01+20,26+15,38+15,07+11,63+21,22+17,93</t>
  </si>
  <si>
    <t>9,18+41,3+15,82+14,88+14,45+18,71+11,62+17,03+11,21</t>
  </si>
  <si>
    <t>47,52+8,96+8,08+25,04+13,89+13,27+15,81+14,87+14,54+19,84+11,39+17,64+11,19+16,48</t>
  </si>
  <si>
    <t>49,53+9,72+8,24+25,09+12,77+12,87+17,49+14,64+19,06+10,64+18,02+11,94+15,94+14,33</t>
  </si>
  <si>
    <t>781101210R00</t>
  </si>
  <si>
    <t>Penetrace podkladu pod obklady</t>
  </si>
  <si>
    <t>781475124R00</t>
  </si>
  <si>
    <t>Obklad vnitřní stěn keramický, do tmele, 60x60 cm vč.silikonování</t>
  </si>
  <si>
    <t>1pp : 3,275*0,6</t>
  </si>
  <si>
    <t>1,5*2,1+(0,875*2+0,255+0,155+0,125+2,075+1,81+1,325+1)*2*2,1-1,6-1,4*2</t>
  </si>
  <si>
    <t>(2,05+2)*2*2,1-1,6-1,8</t>
  </si>
  <si>
    <t>(2,65+0,6+1,2+1)*2*2,1-1,6-1,4*2+1*2,1+1,85*2,1</t>
  </si>
  <si>
    <t>1,5*2,1+1*2,1</t>
  </si>
  <si>
    <t>1np : (2,175+1,75+2,55+1,05+1,05+1,05+1,25+1,2)*2*2,1-1,8-1,4*4</t>
  </si>
  <si>
    <t>(2,725+5,057+2,325+1,41)*2*2,1-2,4-1,8+1,05*2,1+(3,165+0,6*2)*0,6</t>
  </si>
  <si>
    <t>1,3*2,1+(1,8+1,85)*2*2,1-1,8*2+(1,85+2,35)*2*2,1-1,8</t>
  </si>
  <si>
    <t>(2,525+2)*2*2,1-1,8*2+1*2,1</t>
  </si>
  <si>
    <t>2np : (2,15+1,8+2,55+1,2+1,15+1,05+1,25+1,2)*2*2,1-1,8-1,4*4</t>
  </si>
  <si>
    <t>(2,85+5,05+2,125+1,425)*2*2,1-2,2-1,6+(1,4+1,1+0,7)*2,1+(3,0+0,6*2)*0,6</t>
  </si>
  <si>
    <t>3,5*2,1+((1,8+1,85)*2*2,1-1,8*2)*2+(1,9+2,5)*2*2,1-1,8</t>
  </si>
  <si>
    <t>(2,575+2)*2*2,1-1,8*2+1*2,1</t>
  </si>
  <si>
    <t>3np : (2,325+1,74)*2*2,1-1,8+(2,75+1+1,15+1,1+1,35+1,1)*2*2,1-1,4*4</t>
  </si>
  <si>
    <t>(2,95+5+2,125+1,45)*2*2,1-1,8-2,2+(1,3+0,7+1,1)*2,1+(0,6*2+2,725)*0,6</t>
  </si>
  <si>
    <t>3,5*2,1+((1,8+2)*2*2,1-1,8*2)*2+(2+2,7)*2*2,1-1,8</t>
  </si>
  <si>
    <t>(2,45+2)*2*2,1-1,8*2+1*2,1</t>
  </si>
  <si>
    <t>998781201R00</t>
  </si>
  <si>
    <t>Přesun hmot pro obklady keramické, výšky do 6 m</t>
  </si>
  <si>
    <t>78101</t>
  </si>
  <si>
    <t>Dodávka obkladu</t>
  </si>
  <si>
    <t>784402801R00</t>
  </si>
  <si>
    <t>Odstranění malby oškrábáním v místnosti H do 3,8 m</t>
  </si>
  <si>
    <t>1pp : (9,95+4,5+22,44+13,15+10,65+5,4+10,6+5,56+2,95+4,6+2,7+4,6+2,85+3,75)*2*2,74</t>
  </si>
  <si>
    <t>1np : (5+4,95+2,6+5,6+2,75+5,6+2,75+5,76+2,65+5,76+4,9+4,97+2,975+4,71+2,45+4,71+18,85+3,8+3,95+5,875+4,7+22,315+7,35+2,25+5,4)*2*3,05</t>
  </si>
  <si>
    <t>2np : (5+4,95+2,7+5,6+2,855+5,6+5,9+2,495+5,9+2,85+5,9+2,55+4,899+4,95+5+2,95+2,475+5+4,25+5+3,9+3,95+4,7+2,7+3,2+4,7+24,18+2,15+4,7)*2*2,9</t>
  </si>
  <si>
    <t>784191101R00</t>
  </si>
  <si>
    <t>Penetrace podkladu univerzální 1x</t>
  </si>
  <si>
    <t>784195212R00</t>
  </si>
  <si>
    <t>Malba tekutá, bílá, 2 x</t>
  </si>
  <si>
    <t>2*(411,5327+441,5637+57,4305+78,51+15,51)</t>
  </si>
  <si>
    <t>1763,351+263,0625</t>
  </si>
  <si>
    <t>106,02+35,67</t>
  </si>
  <si>
    <t>729,64+47,83</t>
  </si>
  <si>
    <t>33001</t>
  </si>
  <si>
    <t>Výtah, D+M</t>
  </si>
  <si>
    <t>7211-14</t>
  </si>
  <si>
    <t>Podomítkový plastový sifon pro odvod kondenzátu DN 32, D+M</t>
  </si>
  <si>
    <t>132212131</t>
  </si>
  <si>
    <t>Hloubení nezapažených rýh šířky do 800 mm ručně s urovnáním dna do předepsaného profilu a spádu v hornině třídy těžitelnosti I skupiny 3 soudržných</t>
  </si>
  <si>
    <t>URS</t>
  </si>
  <si>
    <t>ÚRS 23 01</t>
  </si>
  <si>
    <t>174112102</t>
  </si>
  <si>
    <t>Zásyp sypaninou z jakékoliv horniny při překopech inženýrských sítí ručně objemu do 30 m3 s uložením výkopku ve vrstvách se zhutněním v uzavřených prostorách s urovnáním povrchu zásypu</t>
  </si>
  <si>
    <t>346244371R00</t>
  </si>
  <si>
    <t>Zazdívka rýh, potrubí, nik (výklenků) nebo kapes z pálených cihel na maltu tl. 140 mm</t>
  </si>
  <si>
    <t>ÚRS 22 01</t>
  </si>
  <si>
    <t>612135101</t>
  </si>
  <si>
    <t>Hrubá výplň rýh maltou jakékoli šířky rýhy ve stěnách</t>
  </si>
  <si>
    <t>612321141</t>
  </si>
  <si>
    <t>Omítka vápenocementová vnitřních ploch nanášená ručně dvouvrstvá, tloušťky jádrové omítky do 10 mm a tloušťky štuku do 3 mm štuková svislých konstrukcí stěn</t>
  </si>
  <si>
    <t>892241111R00</t>
  </si>
  <si>
    <t>Tlakové zkoušky vodou na potrubí DN do 80</t>
  </si>
  <si>
    <t>97104-0</t>
  </si>
  <si>
    <t>Vybourání otvorů v betonových příčkách a zdech základových nebo nadzákladových plochy do 0,09 m2, tl. do 750 mm</t>
  </si>
  <si>
    <t>971042341R00</t>
  </si>
  <si>
    <t>Vybourání otvorů v betonových příčkách a zdech základových nebo nadzákladových plochy do 0,09 m2, tl. do 300 mm</t>
  </si>
  <si>
    <t>971042351R00</t>
  </si>
  <si>
    <t>Vybourání otvorů v betonových příčkách a zdech základových nebo nadzákladových plochy do 0,09 m2, tl. do 450 mm</t>
  </si>
  <si>
    <t>971042361R00</t>
  </si>
  <si>
    <t>Vybourání otvorů v betonových příčkách a zdech základových nebo nadzákladových plochy do 0,09 m2, tl. do 600 mm</t>
  </si>
  <si>
    <t>973049551R00</t>
  </si>
  <si>
    <t>Vysekání výklenků nebo kapes ve zdivu betonovém kapes pro osazování různých konstrukcí v základech, dlažbách apod., velikosti 200/200 mm, hl. do 300 mm</t>
  </si>
  <si>
    <t>974031153R00</t>
  </si>
  <si>
    <t>Vysekání rýh ve zdivu cihelném na maltu vápennou nebo vápenocementovou do hl. 100 mm a šířky do 100 mm</t>
  </si>
  <si>
    <t>974031387R00</t>
  </si>
  <si>
    <t>Vysekání rýh ve zdivu cihelném na maltu vápennou nebo vápenocementovou pro komínové nebo ventilační průduchy do hl. 300 mm a šířky do 300 mm</t>
  </si>
  <si>
    <t>997002611</t>
  </si>
  <si>
    <t>Nakládání suti a vybouraných hmot na dopravní prostředek pro vodorovné přemístění</t>
  </si>
  <si>
    <t>997013154</t>
  </si>
  <si>
    <t>Vnitrostaveništní doprava suti a vybouraných hmot vodorovně do 50 m svisle somezením mechanizace pro budovy a haly výšky přes 12 do 15 m</t>
  </si>
  <si>
    <t>997013219</t>
  </si>
  <si>
    <t>Vnitrostaveništní doprava suti a vybouraných hmot vodorovně do 50 m Příplatek kcenám -3111 až -3217 za zvětšenou vodorovnou dopravu přes vymezenou dopravní vzdálenost za každých dalších i započatých</t>
  </si>
  <si>
    <t>997013501</t>
  </si>
  <si>
    <t>Odvoz suti a vybouraných hmot na skládku nebo meziskládku se složením, na vzdálenost do 1 km</t>
  </si>
  <si>
    <t>997013509</t>
  </si>
  <si>
    <t>Odvoz suti a vybouraných hmot na skládku nebo meziskládku se složením, na vzdálenost Příplatek k ceně za každý další i započatý 1 km přes 1 km</t>
  </si>
  <si>
    <t>99710-0</t>
  </si>
  <si>
    <t>Poplatek za skládku suti - směs betonu,cihel,dřeva</t>
  </si>
  <si>
    <t>713491151</t>
  </si>
  <si>
    <t>Montáž izolace tepelné potrubí a ohybů - doplňky a konstrukční součástí ukončení líce izolace hliníkovou ukončovací páskou s přelepením samolepící Al páskou</t>
  </si>
  <si>
    <t>63154001</t>
  </si>
  <si>
    <t>páska samolepící hliníková š 50mm dl 50m</t>
  </si>
  <si>
    <t>7211-01</t>
  </si>
  <si>
    <t>Jednoduchá odbočka 125/125-45° PVC-KG</t>
  </si>
  <si>
    <t>7211-02</t>
  </si>
  <si>
    <t>Oblouk 125-45° PVC-KG</t>
  </si>
  <si>
    <t>7211-03</t>
  </si>
  <si>
    <t>Oblouk 110-45° PVC-KG</t>
  </si>
  <si>
    <t>7211-04</t>
  </si>
  <si>
    <t>Koleno 50-45° polypropylen HT</t>
  </si>
  <si>
    <t>7211-05</t>
  </si>
  <si>
    <t>Jednoduchá odbočka 50/50-45° polypropylen HT</t>
  </si>
  <si>
    <t>7211-06</t>
  </si>
  <si>
    <t>Koleno 75-45° polypropylen HT</t>
  </si>
  <si>
    <t>7211-07</t>
  </si>
  <si>
    <t>Koleno 110-45° polypropylen HT</t>
  </si>
  <si>
    <t>7211-08</t>
  </si>
  <si>
    <t>Nesouosá redukce 110/50 polypropylen HT</t>
  </si>
  <si>
    <t>7211-09</t>
  </si>
  <si>
    <t>Jednoduchá odbočka 110/50-45° polypropylen HT</t>
  </si>
  <si>
    <t>7211-10</t>
  </si>
  <si>
    <t>Jednoduchá odbočka 110/75-45° polypropylen HT</t>
  </si>
  <si>
    <t>721110802R00</t>
  </si>
  <si>
    <t>Demontáž potrubí z kameninových trub normálních nebo kyselinovzdorných do DN 100</t>
  </si>
  <si>
    <t>7211-11</t>
  </si>
  <si>
    <t>Jednoduchá odbočka 110/110-45° polypropylen HT</t>
  </si>
  <si>
    <t>721173401</t>
  </si>
  <si>
    <t>Potrubí z trub PVC SN4 svodné (ležaté) DN 110</t>
  </si>
  <si>
    <t>721173402R00</t>
  </si>
  <si>
    <t>Potrubí z trub PVC SN4 svodné (ležaté) DN 125</t>
  </si>
  <si>
    <t>721174024</t>
  </si>
  <si>
    <t>Potrubí z trub polypropylenových odpadní (svislé) DN 75</t>
  </si>
  <si>
    <t>721174025</t>
  </si>
  <si>
    <t>Potrubí z trub polypropylenových odpadní (svislé) DN 110</t>
  </si>
  <si>
    <t>721174043</t>
  </si>
  <si>
    <t>Potrubí z trub polypropylenových připojovací DN 50</t>
  </si>
  <si>
    <t>721174043a</t>
  </si>
  <si>
    <t>Potrubí z trub polypropylenových připojovací DN 50 stoupací</t>
  </si>
  <si>
    <t>721174044</t>
  </si>
  <si>
    <t>Potrubí z trub polypropylenových připojovací DN 75</t>
  </si>
  <si>
    <t>721194105R00</t>
  </si>
  <si>
    <t>Vyměření přípojek na potrubí vyvedení a upevnění odpadních výpustek DN 50</t>
  </si>
  <si>
    <t>721194109R00</t>
  </si>
  <si>
    <t>Vyměření přípojek na potrubí vyvedení a upevnění odpadních výpustek DN 110</t>
  </si>
  <si>
    <t>721211402</t>
  </si>
  <si>
    <t>Podlahové vpusti svodorovným odtokem DN 40/50 s automatickým vztlakovým uzávěrem, mřížka nerez 115x115</t>
  </si>
  <si>
    <t>55145002</t>
  </si>
  <si>
    <t>kompletní sprchový set 050/1,0</t>
  </si>
  <si>
    <t>sada</t>
  </si>
  <si>
    <t>721211404</t>
  </si>
  <si>
    <t>Podlahové vpusti svodorovným odtokem DN 50/75 spřepadovou trubkou</t>
  </si>
  <si>
    <t>721212122</t>
  </si>
  <si>
    <t>Odtokové sprchové žlaby se zápachovou uzávěrkou akrycím roštem délky 750 mm</t>
  </si>
  <si>
    <t>721212126</t>
  </si>
  <si>
    <t>Odtokové sprchové žlaby se zápachovou uzávěrkou akrycím roštem délky 950 mm</t>
  </si>
  <si>
    <t>721273151</t>
  </si>
  <si>
    <t>Ventilační hlavice zpolypropylenu (PP) DN 50</t>
  </si>
  <si>
    <t>721273153</t>
  </si>
  <si>
    <t>Ventilační hlavice zpolypropylenu (PP) DN 110</t>
  </si>
  <si>
    <t>721274123</t>
  </si>
  <si>
    <t>Ventily přivzdušňovací odpadních potrubí vnitřní DN 100</t>
  </si>
  <si>
    <t>998721103R00</t>
  </si>
  <si>
    <t>Přesun hmot pro vnitřní kanalizace stanovený zhmotnosti přesunovaného materiálu vodorovná dopravní vzdálenost do 50 m v objektech výšky přes 12 do 24 m</t>
  </si>
  <si>
    <t>722130801R00</t>
  </si>
  <si>
    <t>Demontáž potrubí z ocelových trubek pozinkovaných závitových do DN 25</t>
  </si>
  <si>
    <t>722130802R00</t>
  </si>
  <si>
    <t>Demontáž potrubí z ocelových trubek pozinkovaných závitových přes 25 do DN 40</t>
  </si>
  <si>
    <t>722130803R00</t>
  </si>
  <si>
    <t>Demontáž potrubí z ocelových trubek pozinkovaných závitových přes 40 do DN 50</t>
  </si>
  <si>
    <t>722174002</t>
  </si>
  <si>
    <t>Potrubí zplastových trubek zpolypropylenu PPR svařovaných polyfúzně PN 16 (SDR 7,4) D 20 x 2,8</t>
  </si>
  <si>
    <t>722174003</t>
  </si>
  <si>
    <t>Potrubí zplastových trubek zpolypropylenu PPR svařovaných polyfúzně PN 16 (SDR 7,4) D 25 x 3,5</t>
  </si>
  <si>
    <t>722174004</t>
  </si>
  <si>
    <t>Potrubí zplastových trubek zpolypropylenu PPR svařovaných polyfúzně PN 16 (SDR 7,4) D 32 x 4,4</t>
  </si>
  <si>
    <t>722174005</t>
  </si>
  <si>
    <t>Potrubí zplastových trubek zpolypropylenu PPR svařovaných polyfúzně PN 16 (SDR 7,4) D 40 x 5,5</t>
  </si>
  <si>
    <t>722174006</t>
  </si>
  <si>
    <t>Potrubí zplastových trubek zpolypropylenu PPR svařovaných polyfúzně PN 16 (SDR 7,4) D 50 x 6,9</t>
  </si>
  <si>
    <t>722174007</t>
  </si>
  <si>
    <t>Potrubí zplastových trubek zpolypropylenu PPR svařovaných polyfúzně PN 16 (SDR 7,4) D 63 x 8,6</t>
  </si>
  <si>
    <t>722174022</t>
  </si>
  <si>
    <t>Potrubí zplastových trubek zpolypropylenu PPR svařovaných polyfúzně PN 20 (SDR 6) D 20 x 3,4</t>
  </si>
  <si>
    <t>722174023</t>
  </si>
  <si>
    <t>Potrubí zplastových trubek zpolypropylenu PPR svařovaných polyfúzně PN 20 (SDR 6) D 25 x 4,2</t>
  </si>
  <si>
    <t>722174024</t>
  </si>
  <si>
    <t>Potrubí zplastových trubek zpolypropylenu PPR svařovaných polyfúzně PN 20 (SDR 6) D 32 x 5,4</t>
  </si>
  <si>
    <t>722181231R00</t>
  </si>
  <si>
    <t>Ochrana potrubí termoizolačními trubicemi zpěnového polyetylenu PE přilepenými vpříčných a podélných spojích, tloušťky izolace přes 9 do 13 mm, vnitřního průměru izolace DN do 22 mm</t>
  </si>
  <si>
    <t>722181232R00</t>
  </si>
  <si>
    <t>Ochrana potrubí termoizolačními trubicemi zpěnového polyetylenu PE přilepenými vpříčných a podélných spojích, tloušťky izolace přes 9 do 13 mm, vnitřního průměru izolace DN přes 22 do 45 mm</t>
  </si>
  <si>
    <t>722181233R00</t>
  </si>
  <si>
    <t>Ochrana potrubí termoizolačními trubicemi zpěnového polyetylenu PE přilepenými vpříčných a podélných spojích, tloušťky izolace přes 9 do 13 mm, vnitřního průměru izolace DN přes 45 do 63 mm</t>
  </si>
  <si>
    <t>722190401R00</t>
  </si>
  <si>
    <t>Zřízení přípojek na potrubí vyvedení a upevnění výpustek do DN 25</t>
  </si>
  <si>
    <t>722190901R00</t>
  </si>
  <si>
    <t>Opravy ostatní uzavření nebo otevření vodovodního potrubí při opravách včetně vypuštění a napuštění</t>
  </si>
  <si>
    <t>722213112R00</t>
  </si>
  <si>
    <t>Armatury přírubové zpětné klapky samočinné PN 16 do 200°C (L10 117616) DN 50</t>
  </si>
  <si>
    <t>RTS 18/ I</t>
  </si>
  <si>
    <t>722231143</t>
  </si>
  <si>
    <t>Armatury se dvěma závity ventily pojistné rohové G 1"</t>
  </si>
  <si>
    <t>722231286R00</t>
  </si>
  <si>
    <t>Armatury se dvěma závity regulátor výstupního tlaku membránový PN 16 do 70 °C G 2" (DN 50)</t>
  </si>
  <si>
    <t>722232048</t>
  </si>
  <si>
    <t>Armatury se dvěma závity kulové kohouty PN 42 do 185 °C přímé vnitřní závit G 2"</t>
  </si>
  <si>
    <t>722232064</t>
  </si>
  <si>
    <t>Armatury se dvěma závity kulové kohouty PN 42 do 185 °C přímé vnitřní závit s vypouštěním G 5/4"</t>
  </si>
  <si>
    <t>722232065</t>
  </si>
  <si>
    <t>Armatury se dvěma závity kulové kohouty PN 42 do 185 °C přímé vnitřní závit s vypouštěním G 6/4"</t>
  </si>
  <si>
    <t>722232127</t>
  </si>
  <si>
    <t>Armatury se dvěma závity kulové kohouty PN 42 do 185 °C plnoprůtokové vnitřní závit G 2"</t>
  </si>
  <si>
    <t>722250143</t>
  </si>
  <si>
    <t>Požární příslušenství a armatury hydrantový systém s tvarově stálou hadicí prosklený D 25 x 30 m</t>
  </si>
  <si>
    <t>722262151R00</t>
  </si>
  <si>
    <t>Vodoměry pro vodu do 40°C přírubové šroubové horizontální DN 50</t>
  </si>
  <si>
    <t>722270105</t>
  </si>
  <si>
    <t>Vodoměrové sestavy závitové G 2"</t>
  </si>
  <si>
    <t>998722103R00</t>
  </si>
  <si>
    <t>Přesun hmot pro vnitřní vodovod stanovený zhmotnosti přesunovaného materiálu vodorovná dopravní vzdálenost do 50 m v objektech výšky přes 12 do 24 m</t>
  </si>
  <si>
    <t>7211-12</t>
  </si>
  <si>
    <t>Čistící t-kus DN 110, D+M</t>
  </si>
  <si>
    <t>72511-01</t>
  </si>
  <si>
    <t>konstrukce pro uchycení sprchového sedátka do sádrokartonu, 450x494x35, nerez, D+M</t>
  </si>
  <si>
    <t>72511-02</t>
  </si>
  <si>
    <t>sedátko sprchové sklopné, 462x120x450, nerez, D+M</t>
  </si>
  <si>
    <t>72511-03</t>
  </si>
  <si>
    <t>nástěnné výklopné zrcadlo 600x500 mm, hranaté, upevněno kloubově, nastavitelný sklon, D+M</t>
  </si>
  <si>
    <t>72511-04</t>
  </si>
  <si>
    <t>podpodlahový přečerpávací box pro šedou odpadní vodu, D+M</t>
  </si>
  <si>
    <t>725110811R00</t>
  </si>
  <si>
    <t>Demontáž klozetů splachovacích s nádrží nebo tlakovým splachovačem</t>
  </si>
  <si>
    <t>725111361</t>
  </si>
  <si>
    <t>Zařízení záchodů splachovače automatické pro splachovací nádržku</t>
  </si>
  <si>
    <t>725119125</t>
  </si>
  <si>
    <t>Zařízení záchodů montáž klozetových mís závěsných na nosné stěny</t>
  </si>
  <si>
    <t>64236051</t>
  </si>
  <si>
    <t>klozet keramický bílý závěsný hluboké splachování pro handicapované</t>
  </si>
  <si>
    <t>64236031</t>
  </si>
  <si>
    <t>klozet keramický bílý závěsný hluboké splachování 530x360x350mm</t>
  </si>
  <si>
    <t>725119131</t>
  </si>
  <si>
    <t>Zařízení záchodů montáž klozetových sedátek standardních</t>
  </si>
  <si>
    <t>55167394</t>
  </si>
  <si>
    <t>sedátko klozetové duroplastové bílé antibakteriální</t>
  </si>
  <si>
    <t>725121521</t>
  </si>
  <si>
    <t>Pisoárové záchodky keramické automatické sinfračerveným senzorem</t>
  </si>
  <si>
    <t>725122813R00</t>
  </si>
  <si>
    <t>Demontáž pisoárů snádrží a 1 záchodkem</t>
  </si>
  <si>
    <t>725130811R00</t>
  </si>
  <si>
    <t>Demontáž pisoárových stání s nádrží jednodílných</t>
  </si>
  <si>
    <t>725210821R00</t>
  </si>
  <si>
    <t>Demontáž umyvadel bez výtokových armatur umyvadel</t>
  </si>
  <si>
    <t>725211602</t>
  </si>
  <si>
    <t>Umyvadla keramická bílá bez výtokových armatur připevněná na stěnu šrouby bez sloupu nebo krytu na sifon, šířka umyvadla 550 mm</t>
  </si>
  <si>
    <t>725211701</t>
  </si>
  <si>
    <t>Umyvadla keramická bílá bez výtokových armatur připevněná na stěnu šrouby malá (umývátka) stěnová 400 mm</t>
  </si>
  <si>
    <t>725220851R00</t>
  </si>
  <si>
    <t>Demontáž van akrylátových</t>
  </si>
  <si>
    <t>725240812R00</t>
  </si>
  <si>
    <t>Demontáž sprchových kabin a vaniček bez výtokových armatur vaniček</t>
  </si>
  <si>
    <t>725291641</t>
  </si>
  <si>
    <t>Doplňky zařízení koupelen a záchodů nerezové madlo sprchové 750 x 450 mm</t>
  </si>
  <si>
    <t>725291711</t>
  </si>
  <si>
    <t>Doplňky zařízení koupelen a záchodů smaltované madla krakorcová, délky 550 mm</t>
  </si>
  <si>
    <t>725291721</t>
  </si>
  <si>
    <t>Doplňky zařízení koupelen a záchodů smaltované madla krakorcová sklopná, délky 550 mm</t>
  </si>
  <si>
    <t>725310821R00</t>
  </si>
  <si>
    <t>Demontáž dřezů jednodílných bez výtokových armatur na konzolách</t>
  </si>
  <si>
    <t>725319111</t>
  </si>
  <si>
    <t>Dřezy bez výtokových armatur montáž dřezů ostatních typů</t>
  </si>
  <si>
    <t>55231080</t>
  </si>
  <si>
    <t>dřez nerez vestavný matný 560x480mm</t>
  </si>
  <si>
    <t>725331211</t>
  </si>
  <si>
    <t>Výlevky bez výtokových armatur a splachovací nádrže nerezové připevněné na zeď konzolou 450 x 550 x 300 mm</t>
  </si>
  <si>
    <t>7258-0</t>
  </si>
  <si>
    <t>Demontáž ventilů, baterií, vodoměrů</t>
  </si>
  <si>
    <t>725820801R00</t>
  </si>
  <si>
    <t>Demontáž baterií nástěnných do G 3/4</t>
  </si>
  <si>
    <t>725821325</t>
  </si>
  <si>
    <t>Baterie dřezové stojánkové pákové s otáčivým ústím a délkou ramínka 220 mm</t>
  </si>
  <si>
    <t>725822642</t>
  </si>
  <si>
    <t>Baterie umyvadlové stojánkové automatické senzorové přívodem teplé a studené vody</t>
  </si>
  <si>
    <t>725831311</t>
  </si>
  <si>
    <t>Baterie vanové nástěnné pákové bez příslušenství</t>
  </si>
  <si>
    <t>725840850R00</t>
  </si>
  <si>
    <t>Demontáž baterií sprchových diferenciálních do G 3/4 x 1</t>
  </si>
  <si>
    <t>725841312</t>
  </si>
  <si>
    <t>Baterie sprchové nástěnné pákové</t>
  </si>
  <si>
    <t>725841332</t>
  </si>
  <si>
    <t>Baterie sprchové podomítkové (zápustné) s přepínačem a pohyblivým držákem</t>
  </si>
  <si>
    <t>725850800R00</t>
  </si>
  <si>
    <t>Demontáž odpadních ventilů všech připojovacích dimenzí</t>
  </si>
  <si>
    <t>725860811R00</t>
  </si>
  <si>
    <t>Demontáž zápachových uzávěrek pro zařizovací předměty jednoduchých</t>
  </si>
  <si>
    <t>725980123</t>
  </si>
  <si>
    <t>Dvířka 30/30</t>
  </si>
  <si>
    <t>998725103R00</t>
  </si>
  <si>
    <t>Přesun hmot pro zařizovací předměty stanovený zhmotnosti přesunovaného materiálu vodorovná dopravní vzdálenost do 50 m v objektech výšky přes 12 do 24 m</t>
  </si>
  <si>
    <t>726131041</t>
  </si>
  <si>
    <t>Předstěnové instalační systémy do lehkých stěn skovovou konstrukcí pro závěsné klozety ovládání zepředu, stavební výšky 1120 mm</t>
  </si>
  <si>
    <t>726131043</t>
  </si>
  <si>
    <t>Předstěnové instalační systémy do lehkých stěn skovovou konstrukcí pro závěsné klozety ovládání zepředu, stavební výšky 1120 mm pro tělesně postižené</t>
  </si>
  <si>
    <t>998726113</t>
  </si>
  <si>
    <t>Přesun hmot pro instalační prefabrikáty stanovený zhmotnosti přesunovaného materiálu vodorovná dopravní vzdálenost do 50 m v objektech výšky přes 12 m do 24 m</t>
  </si>
  <si>
    <t>727212101</t>
  </si>
  <si>
    <t>Protipožární trubní ucpávky plastového potrubí prostup stěnou tloušťky 100 mm požární odolnost EI 90 D 20</t>
  </si>
  <si>
    <t>727212103</t>
  </si>
  <si>
    <t>Protipožární trubní ucpávky plastového potrubí prostup stěnou tloušťky 100 mm požární odolnost EI 90 D 32</t>
  </si>
  <si>
    <t>727212104</t>
  </si>
  <si>
    <t>Protipožární trubní ucpávky plastového potrubí prostup stěnou tloušťky 100 mm požární odolnost EI 90 D 40</t>
  </si>
  <si>
    <t>727212105</t>
  </si>
  <si>
    <t>Protipožární trubní ucpávky plastového potrubí prostup stěnou tloušťky 100 mm požární odolnost EI 90 D 50</t>
  </si>
  <si>
    <t>727212114R00</t>
  </si>
  <si>
    <t>Protipožární trubní ucpávky plastového potrubí prostup stěnou tloušťky 100 mm požární odolnost EI 90-120 D 63</t>
  </si>
  <si>
    <t>727212117</t>
  </si>
  <si>
    <t>Protipožární trubní ucpávky plastového potrubí prostup stěnou tloušťky 100 mm požární odolnost EI 90-120 D 110</t>
  </si>
  <si>
    <t>727212201</t>
  </si>
  <si>
    <t>Protipožární trubní ucpávky plastového potrubí prostup stěnou tloušťky 150 mm požární odolnost EI 60 D 20</t>
  </si>
  <si>
    <t>727212202</t>
  </si>
  <si>
    <t>Protipožární trubní ucpávky plastového potrubí prostup stěnou tloušťky 150 mm požární odolnost EI 60 D 25</t>
  </si>
  <si>
    <t>727212203</t>
  </si>
  <si>
    <t>Protipožární trubní ucpávky plastového potrubí prostup stěnou tloušťky 150 mm požární odolnost EI 60 D 32</t>
  </si>
  <si>
    <t>727212204</t>
  </si>
  <si>
    <t>Protipožární trubní ucpávky plastového potrubí prostup stěnou tloušťky 150 mm požární odolnost EI 60 D 40</t>
  </si>
  <si>
    <t>727212205</t>
  </si>
  <si>
    <t>Protipožární trubní ucpávky plastového potrubí prostup stěnou tloušťky 150 mm požární odolnost EI 60 D 50</t>
  </si>
  <si>
    <t>727213211</t>
  </si>
  <si>
    <t>Protipožární trubní ucpávky plastového potrubí prostup stropem tloušťky 150 mm požární odolnost EI 90 D 20</t>
  </si>
  <si>
    <t>727213212</t>
  </si>
  <si>
    <t>Protipožární trubní ucpávky plastového potrubí prostup stropem tloušťky 150 mm požární odolnost EI 90 D 25</t>
  </si>
  <si>
    <t>727213213</t>
  </si>
  <si>
    <t>Protipožární trubní ucpávky plastového potrubí prostup stropem tloušťky 150 mm požární odolnost EI 90 D 32</t>
  </si>
  <si>
    <t>727213214</t>
  </si>
  <si>
    <t>Protipožární trubní ucpávky plastového potrubí prostup stropem tloušťky 150 mm požární odolnost EI 90 D 40</t>
  </si>
  <si>
    <t>727213215</t>
  </si>
  <si>
    <t>Protipožární trubní ucpávky plastového potrubí prostup stropem tloušťky 150 mm požární odolnost EI 90 D 50</t>
  </si>
  <si>
    <t>727213225</t>
  </si>
  <si>
    <t>Protipožární trubní ucpávky plastového potrubí prostup stropem tloušťky 150 mm požární odolnost EI 120 D 75</t>
  </si>
  <si>
    <t>727213227</t>
  </si>
  <si>
    <t>Protipožární trubní ucpávky plastového potrubí prostup stropem tloušťky 150 mm požární odolnost EI 120 D 110</t>
  </si>
  <si>
    <t>763171811</t>
  </si>
  <si>
    <t>Demontáž instalační techniky pro konstrukce ze sádrokartonových desek revizních klapek nebo dvířek pro příčky nebo předsazené stěny, velikost do 1,00 m2</t>
  </si>
  <si>
    <t>971033341R00</t>
  </si>
  <si>
    <t>Vybourání otvorů ve zdivu základovém nebo nadzákladovém zcihel, tvárnic, příčkovek zcihel pálených na maltu vápennou nebo vápenocementovou plochy do 0,09 m2, tl. do 300 mm</t>
  </si>
  <si>
    <t>971033351R00</t>
  </si>
  <si>
    <t>Vybourání otvorů ve zdivu základovém nebo nadzákladovém zcihel, tvárnic, příčkovek zcihel pálených na maltu vápennou nebo vápenocementovou plochy do 0,09 m2, tl. do 450 mm</t>
  </si>
  <si>
    <t>971033361R00</t>
  </si>
  <si>
    <t>Vybourání otvorů ve zdivu základovém nebo nadzákladovém zcihel, tvárnic, příčkovek zcihel pálených na maltu vápennou nebo vápenocementovou plochy do 0,09 m2, tl. do 600 mm</t>
  </si>
  <si>
    <t>998001123</t>
  </si>
  <si>
    <t>Přesun hmot pro demolice objektů výšky do 21 m</t>
  </si>
  <si>
    <t>998713104R00</t>
  </si>
  <si>
    <t>Přesun hmot pro izolace tepelné stanovený zhmotnosti přesunovaného materiálu vodorovná dopravní vzdálenost do 50 m v objektech výšky přes 24 m do 36 m</t>
  </si>
  <si>
    <t>733222-01</t>
  </si>
  <si>
    <t>Protipožární akrylový tmel pro těsnění prostupů (ocelová nebo měděna potrubí) 5 l, D+M</t>
  </si>
  <si>
    <t>733222-02</t>
  </si>
  <si>
    <t>Minerální plsť ? 45 kg/m3, Označení CE v souladu s EN 13162 nebo EN 14303, D+M</t>
  </si>
  <si>
    <t>733222302</t>
  </si>
  <si>
    <t>Potrubí ztrubek měděných polotvrdých spojovaných lisováním PN 16, T= +110°C O 15/1</t>
  </si>
  <si>
    <t>733222303</t>
  </si>
  <si>
    <t>Potrubí ztrubek měděných polotvrdých spojovaných lisováním PN 16, T= +110°C O 18/1</t>
  </si>
  <si>
    <t>733222304</t>
  </si>
  <si>
    <t>Potrubí ztrubek měděných polotvrdých spojovaných lisováním PN 16, T= +110°C O 22/1</t>
  </si>
  <si>
    <t>733223304</t>
  </si>
  <si>
    <t>Potrubí ztrubek měděných tvrdých spojovaných lisováním PN 16, T= +110°C O 28/1,5</t>
  </si>
  <si>
    <t>733223305</t>
  </si>
  <si>
    <t>Potrubí ztrubek měděných tvrdých spojovaných lisováním PN 16, T= +110°C O 35/1,5</t>
  </si>
  <si>
    <t>733223306</t>
  </si>
  <si>
    <t>Potrubí ztrubek měděných tvrdých spojovaných lisováním PN 16, T= +110°C O 42/1,5</t>
  </si>
  <si>
    <t>733291101</t>
  </si>
  <si>
    <t>Zkoušky těsnosti potrubíz trubek měděných O do 35/1,5</t>
  </si>
  <si>
    <t>733291102</t>
  </si>
  <si>
    <t>Zkoušky těsnosti potrubíz trubek měděných O přes 35/1,5 do 64/2,0</t>
  </si>
  <si>
    <t>733811212</t>
  </si>
  <si>
    <t>Ochrana potrubí termoizolačními trubicemi z pěnového polyetylenu PE přilepenými v příčných a podélných spojích, tloušťky izolace do 6 mm, vnitřního průměru izolace DN přes 22 do 32 mm</t>
  </si>
  <si>
    <t>733811213</t>
  </si>
  <si>
    <t>Ochrana potrubí termoizolačními trubicemi z pěnového polyetylenu PE přilepenými v příčných a podélných spojích, tloušťky izolace do 6 mm, vnitřního průměru izolace DN přes 32 mm</t>
  </si>
  <si>
    <t>733811241</t>
  </si>
  <si>
    <t>Ochrana potrubí termoizolačními trubicemi z pěnového polyetylenu PE přilepenými v příčných a podélných spojích, tloušťky izolace přes 13 do 20 mm, vnitřního průměru izolace DN do 22 mm</t>
  </si>
  <si>
    <t>MLT.I000147</t>
  </si>
  <si>
    <t>páska samolepící na Mirelon po 20m</t>
  </si>
  <si>
    <t>MLT.I000150</t>
  </si>
  <si>
    <t>spona na Mirelon</t>
  </si>
  <si>
    <t>998733103R00</t>
  </si>
  <si>
    <t>Přesun hmot pro rozvody potrubí stanovený zhmotnosti přesunovaného materiálu vodorovná dopravní vzdálenost do 50 m vobjektech výšky přes 12 do 24 m</t>
  </si>
  <si>
    <t>734221514</t>
  </si>
  <si>
    <t>Ventily regulační závitové čtyřcestné pro jednotrubkové horizontální soustavy s termostatickým ventilem jednobodové připojení rohové G 1/2 x 18</t>
  </si>
  <si>
    <t>734221531</t>
  </si>
  <si>
    <t>Ventily regulační závitové termostatické, bez hlavice ovládání PN 16 do 110°C rohové jednoregulační G 3/8</t>
  </si>
  <si>
    <t>734221532</t>
  </si>
  <si>
    <t>Ventily regulační závitové termostatické, bez hlavice ovládání PN 16 do 110°C rohové jednoregulační G 1/2</t>
  </si>
  <si>
    <t>734222803</t>
  </si>
  <si>
    <t>Ventily regulační závitové termostatické, s hlavicí ručního ovládání PN 16 do 110°C rohové chromované</t>
  </si>
  <si>
    <t>734242411</t>
  </si>
  <si>
    <t>Ventily zpětné závitové PN 16 do 110°C přímé G 3/8</t>
  </si>
  <si>
    <t>734261233</t>
  </si>
  <si>
    <t>Šroubení topenářské PN 16 do 120°C přímé G 1/2</t>
  </si>
  <si>
    <t>734261417</t>
  </si>
  <si>
    <t>Šroubení regulační radiátorové rohové svypouštěním G 1/2</t>
  </si>
  <si>
    <t>998734103R00</t>
  </si>
  <si>
    <t>Přesun hmot pro armatury stanovený zhmotnosti přesunovaného materiálu vodorovná dopravní vzdálenost do 50 m v objektech výšky přes 12 do 24 m</t>
  </si>
  <si>
    <t>7350</t>
  </si>
  <si>
    <t>tlakové zkoušky</t>
  </si>
  <si>
    <t>735000912R00</t>
  </si>
  <si>
    <t>Regulace otopného systému při opravách vyregulování dvojregulačních ventilů a kohoutů stermostatickým ovládáním</t>
  </si>
  <si>
    <t>735152473</t>
  </si>
  <si>
    <t>Otopná tělesa panelová VK dvoudesková PN 1,0 MPa, T do 110°C s jednou přídavnou přestupní plochou výšky tělesa 600 mm stavební délky / výkonu 600 mm / 773 W</t>
  </si>
  <si>
    <t>735152477</t>
  </si>
  <si>
    <t>Otopná tělesa panelová VK dvoudesková PN 1,0 MPa, T do 110°C s jednou přídavnou přestupní plochou výšky tělesa 600 mm stavební délky / výkonu 1000 mm / 1288 W</t>
  </si>
  <si>
    <t>735152480</t>
  </si>
  <si>
    <t>Otopná tělesa panelová VK dvoudesková PN 1,0 MPa, T do 110°C s jednou přídavnou přestupní plochou výšky tělesa 600 mm stavební délky / výkonu 1400 mm / 1803 W</t>
  </si>
  <si>
    <t>735164222</t>
  </si>
  <si>
    <t>Otopná tělesa trubková přímotopná elektrická na stěnu výšky tělesa 690 mm, délky 600 mm</t>
  </si>
  <si>
    <t>735164223</t>
  </si>
  <si>
    <t>Otopná tělesa trubková přímotopná elektrická na stěnu výšky tělesa 690 mm, délky 750 mm</t>
  </si>
  <si>
    <t>998735103R00</t>
  </si>
  <si>
    <t>Přesun hmot pro otopná tělesa stanovený zhmotnosti přesunovaného materiálu vodorovná dopravní vzdálenost do 50 m vobjektech výšky přes 12 do 24 m</t>
  </si>
  <si>
    <t>HZS4231</t>
  </si>
  <si>
    <t>Hodinové zúčtovací sazby ostatních profesí revizní a kontrolní činnost technik</t>
  </si>
  <si>
    <t>hod</t>
  </si>
  <si>
    <t>Pol__0001</t>
  </si>
  <si>
    <t>Rozvaděč ER, v.č. 10, vč.montáže a zapojení,</t>
  </si>
  <si>
    <t>Pol__0002</t>
  </si>
  <si>
    <t>Rozvaděč VS+SPD, v.č. 11, vč.montáže a zapojení</t>
  </si>
  <si>
    <t>Pol__0003</t>
  </si>
  <si>
    <t>Rozvaděč R0, v.č. 12, vč.montáže a zapojení</t>
  </si>
  <si>
    <t>Pol__0004</t>
  </si>
  <si>
    <t>Rozvaděč R1, v.č. 13, vč.montáže a zapojení</t>
  </si>
  <si>
    <t>Pol__0005</t>
  </si>
  <si>
    <t>Rozvaděč R2, v.č. 14, vč.montáže a zapojení</t>
  </si>
  <si>
    <t>Pol__0006</t>
  </si>
  <si>
    <t>Rozvaděč R3, v.č. 15, vč.montáže a zapojení</t>
  </si>
  <si>
    <t>Pol__0007</t>
  </si>
  <si>
    <t>Rozvaděč RPO, v.č. 16, vč.montáže a zapojení,  náhradní zdroj,  3f/3f, 45 minut</t>
  </si>
  <si>
    <t>Pol__0008</t>
  </si>
  <si>
    <t>UPS, náhradní zdroj,  3f/3f, 15kVA 180 minut</t>
  </si>
  <si>
    <t>Pol__0009</t>
  </si>
  <si>
    <t>Svítidlo typ A</t>
  </si>
  <si>
    <t>Pol__0010</t>
  </si>
  <si>
    <t>Svítidlo typ B</t>
  </si>
  <si>
    <t>Pol__0011</t>
  </si>
  <si>
    <t>Svítidlo typ NB3</t>
  </si>
  <si>
    <t>Pol__0012</t>
  </si>
  <si>
    <t>Svítidlo typ NB5</t>
  </si>
  <si>
    <t>Pol__0013</t>
  </si>
  <si>
    <t>Svítidlo typ NP1</t>
  </si>
  <si>
    <t>Pol__0014</t>
  </si>
  <si>
    <t>Svítidlo typ C</t>
  </si>
  <si>
    <t>Pol__0015</t>
  </si>
  <si>
    <t>Svítidlo typ C2</t>
  </si>
  <si>
    <t>Pol__0016</t>
  </si>
  <si>
    <t>Svítidlo typ D1</t>
  </si>
  <si>
    <t>Pol__0017</t>
  </si>
  <si>
    <t>Svítidlo typ D2</t>
  </si>
  <si>
    <t>Pol__0018</t>
  </si>
  <si>
    <t>Svítidlo typ E</t>
  </si>
  <si>
    <t>Pol__0019</t>
  </si>
  <si>
    <t>Svítidlo typ NP2</t>
  </si>
  <si>
    <t>Pol__0020</t>
  </si>
  <si>
    <t>Svítidlo typ B2</t>
  </si>
  <si>
    <t>Pol__0021</t>
  </si>
  <si>
    <t>Svítidlo typ NBH1</t>
  </si>
  <si>
    <t>Pol__0022</t>
  </si>
  <si>
    <t>Svítidlo typ A2</t>
  </si>
  <si>
    <t>Pol__0023</t>
  </si>
  <si>
    <t>Svítidlo typ F</t>
  </si>
  <si>
    <t>Pol__0024</t>
  </si>
  <si>
    <t>Svítidlo typ G1</t>
  </si>
  <si>
    <t>Pol__0025</t>
  </si>
  <si>
    <t>Svítidlo typ G2</t>
  </si>
  <si>
    <t>Pol__0026</t>
  </si>
  <si>
    <t>Svítidlo typ NB4</t>
  </si>
  <si>
    <t>Pol__0027</t>
  </si>
  <si>
    <t>Svítidlo typ V1</t>
  </si>
  <si>
    <t>Pol__0028</t>
  </si>
  <si>
    <t>Svítidlo typ NB1</t>
  </si>
  <si>
    <t>Pol__0029</t>
  </si>
  <si>
    <t>CBS, 1,0 kW, monitoring 8 okruhů, NZ svítidel adresný systém, 1hod zálohy</t>
  </si>
  <si>
    <t>Pol__0030</t>
  </si>
  <si>
    <t>DPU - Three phase monitor, for bus</t>
  </si>
  <si>
    <t>Pol__0031</t>
  </si>
  <si>
    <t>Vodič PRAFlaSafe 4 ZŽ</t>
  </si>
  <si>
    <t>Pol__0032</t>
  </si>
  <si>
    <t>Vodič PRAFlaSafe 6 ZŽ</t>
  </si>
  <si>
    <t>Pol__0033</t>
  </si>
  <si>
    <t>Vodič PRAFlaSafe 10 ZŽ</t>
  </si>
  <si>
    <t>Pol__0034</t>
  </si>
  <si>
    <t>Vodič PRAFlaSafe 16 ZŽ</t>
  </si>
  <si>
    <t>Pol__0035</t>
  </si>
  <si>
    <t>Vodič PRAFlaSafe 25 ZŽ</t>
  </si>
  <si>
    <t>Pol__0036</t>
  </si>
  <si>
    <t>Kabel CHKE-R 2Ax1,5 vč. uložení a zapojení, ukončení</t>
  </si>
  <si>
    <t>Pol__0037</t>
  </si>
  <si>
    <t>Kabel CHKE-R 3Ax1,5 vč. uložení a zapojení, ukončení</t>
  </si>
  <si>
    <t>Pol__0038</t>
  </si>
  <si>
    <t>Kabel CHKE-R 3Cx1,5 vč. uložení a zapojení, ukončení</t>
  </si>
  <si>
    <t>Pol__0039</t>
  </si>
  <si>
    <t>Kabel CHKE-R 5Cx1,5 vč. uložení a zapojení, ukončení</t>
  </si>
  <si>
    <t>Pol__0040</t>
  </si>
  <si>
    <t>Kabel CHKE-R 3Cx2,5 vč. uložení a zapojení, ukončení</t>
  </si>
  <si>
    <t>Pol__0041</t>
  </si>
  <si>
    <t>Kabel CHKE-R 5Cx2,5 vč. uložení a zapojení, ukončení</t>
  </si>
  <si>
    <t>Pol__0042</t>
  </si>
  <si>
    <t>Kabel CHKE-R 5Cx4 vč. uložení a zapojení, ukončení</t>
  </si>
  <si>
    <t>Pol__0043</t>
  </si>
  <si>
    <t>Kabel CHKE-R 5Cx6 vč. uložení a zapojení, ukončení</t>
  </si>
  <si>
    <t>Pol__0044</t>
  </si>
  <si>
    <t>Kabel CHKE-R 5Cx10 vč. uložení a zapojení, ukončení</t>
  </si>
  <si>
    <t>Pol__0045</t>
  </si>
  <si>
    <t>Kabel CHKE-R 5Cx16 vč. uložení a zapojení, ukončení</t>
  </si>
  <si>
    <t>Pol__0046</t>
  </si>
  <si>
    <t>Kabel CHKE-R 5Cx35 vč. uložení a zapojení, ukončení</t>
  </si>
  <si>
    <t>Pol__0047</t>
  </si>
  <si>
    <t>Kabel CYKY 4Bx35 vč. uložení a zapojení, ukončení</t>
  </si>
  <si>
    <t>Pol__0048</t>
  </si>
  <si>
    <t>Kabel CGSG 3Cx2,5 vč. uložení a zapojení, ukončení</t>
  </si>
  <si>
    <t>Pol__0049</t>
  </si>
  <si>
    <t>Kabel CGSG 5Cx2,5 vč. uložení a zapojení, ukončení</t>
  </si>
  <si>
    <t>Pol__0050</t>
  </si>
  <si>
    <t>Kabel CGSG 5Cx4 vč. uložení a zapojení, ukončení</t>
  </si>
  <si>
    <t>Pol__0051</t>
  </si>
  <si>
    <t>Kabel CHKE-V 3Ax1,5mm vč. uložení a zapojení, ukončení</t>
  </si>
  <si>
    <t>Pol__0052</t>
  </si>
  <si>
    <t>Kabel CHKE-V 3Cx1,5mm vč. uložení a zapojení, ukončení</t>
  </si>
  <si>
    <t>Pol__0053</t>
  </si>
  <si>
    <t>Kabel CHKE-V 5Cx1,5mm vč. uložení a zapojení, ukončení</t>
  </si>
  <si>
    <t>Pol__0054</t>
  </si>
  <si>
    <t>Kabel CHKE-V 3Cx2,5mm vč. uložení a zapojení, ukončení</t>
  </si>
  <si>
    <t>Pol__0055</t>
  </si>
  <si>
    <t>Kabel CHKE-V 5Cx16mm vč. uložení a zapojení, ukončení</t>
  </si>
  <si>
    <t>Pol__0056</t>
  </si>
  <si>
    <t>Kabel JXFE-V 4x2x0,8mm vč. uložení a zapojení, ukončení</t>
  </si>
  <si>
    <t>Pol__0057</t>
  </si>
  <si>
    <t>TRUBKA o25mm TUHÁ, HF, včetně uchycení</t>
  </si>
  <si>
    <t>Pol__0058</t>
  </si>
  <si>
    <t>Trubky ohebné PVC to 25 vč. uložení</t>
  </si>
  <si>
    <t>Pol__0059</t>
  </si>
  <si>
    <t>Trubky ohebné PVC do betonu to 23 vč. uložení</t>
  </si>
  <si>
    <t>Pol__0060</t>
  </si>
  <si>
    <t>Ocel. nos. konstr. pomocná s nařezáním a úpravou</t>
  </si>
  <si>
    <t>Pol__0061</t>
  </si>
  <si>
    <t>Kabelový žlab drátěný 100/50 včetně uložení</t>
  </si>
  <si>
    <t>Pol__0062</t>
  </si>
  <si>
    <t>Kabelový žlab drátěný 200/50 včetně uložení</t>
  </si>
  <si>
    <t>Pol__0063</t>
  </si>
  <si>
    <t>Kabelová příchytka, 2 kab.</t>
  </si>
  <si>
    <t>Pol__0064</t>
  </si>
  <si>
    <t>Kabelová příchytka, 2 kab., pož. odol.</t>
  </si>
  <si>
    <t>Pol__0065</t>
  </si>
  <si>
    <t>Stropní kabelová příchytka, 15 kab.</t>
  </si>
  <si>
    <t>Pol__0066</t>
  </si>
  <si>
    <t>Stropní kabelová příchytka, 15 kab., pož. odol.</t>
  </si>
  <si>
    <t>Pol__0067</t>
  </si>
  <si>
    <t>Krabice přístrojová (zeď, sádrokarton) pr. 68 vč. uložení a zapojení</t>
  </si>
  <si>
    <t>Pol__0068</t>
  </si>
  <si>
    <t>Krabicová rozvodka  (zeď, sádrokarton) pr. 68mm vč. svorek, uložení a zapojení</t>
  </si>
  <si>
    <t>Pol__0069</t>
  </si>
  <si>
    <t>Krabicová rozvodka do vlhka IP44 + svorky s upevněním na stěnu nebo do žlabu, včetně zapojení</t>
  </si>
  <si>
    <t>Pol__0070</t>
  </si>
  <si>
    <t>Krabicová rozvodka s pož.odolností + svorky s upevněním na stěnu nebo do žlabu, včetně zapojení</t>
  </si>
  <si>
    <t>Pol__0071</t>
  </si>
  <si>
    <t>Krabice do vlhka IP44 s I.st.přep. ochrany 4-polová, včetně zapojení</t>
  </si>
  <si>
    <t>Pol__0072</t>
  </si>
  <si>
    <t>Krabice s ekvipotenciální svorkovnicí</t>
  </si>
  <si>
    <t>Pol__0073</t>
  </si>
  <si>
    <t>Podružný HOP</t>
  </si>
  <si>
    <t>Pol__0074</t>
  </si>
  <si>
    <t>Hlavní připojovací pás</t>
  </si>
  <si>
    <t>Pol__0075</t>
  </si>
  <si>
    <t>Spínač řaz.1, 250V, 10A, IP20, bílý, zapuštěný, kompletní</t>
  </si>
  <si>
    <t>Pol__0076</t>
  </si>
  <si>
    <t>Spínač řaz.5, 250V, 10A, IP20, bílý, zapuštěný, kompletní</t>
  </si>
  <si>
    <t>Pol__0077</t>
  </si>
  <si>
    <t>Spínač řaz.6, 250V, 10A, IP20, bílý, zapuštěný, kompletní</t>
  </si>
  <si>
    <t>Pol__0078</t>
  </si>
  <si>
    <t>Spínač řaz.7, 250V, 10A, IP20, bílý, zapuštěný, kompletní</t>
  </si>
  <si>
    <t>Pol__0079</t>
  </si>
  <si>
    <t>Spínač řaz.6+6, 250V, 10A, IP20, bílý, zapuštěný, kompletní</t>
  </si>
  <si>
    <t>Pol__0080</t>
  </si>
  <si>
    <t>Spínač 10A 250V řaz. 1/0, IP20,  bílý, zapuštěný, kompletní</t>
  </si>
  <si>
    <t>Pol__0081</t>
  </si>
  <si>
    <t>Spínač 10A 250V řaz. 1/0S, IP20,  bílý, zapuštěný, signálka kompletní</t>
  </si>
  <si>
    <t>Pol__0082</t>
  </si>
  <si>
    <t>SNÍMAČ POHYBU BÍLÝ IP54, redukce dosahu, 12m, spínání relé, 180st.</t>
  </si>
  <si>
    <t>Pol__0083</t>
  </si>
  <si>
    <t>Spínač řaz.5, 250V, 10A, IP44, bílý, kompletní</t>
  </si>
  <si>
    <t>Pol__0084</t>
  </si>
  <si>
    <t>Spínač 10A 250V řaz. 1/0, IP4,  bílý, zapuštěný, kompletní</t>
  </si>
  <si>
    <t>Pol__0085</t>
  </si>
  <si>
    <t>Zásuvka 1x 230V/16A IP20 kompletní, rámeček, vč. zapojení a montáže</t>
  </si>
  <si>
    <t>Pol__0086</t>
  </si>
  <si>
    <t>Zásuvka 2x 230V/16A IP20 kompletní, rámeček, vč. zapojení a montáže</t>
  </si>
  <si>
    <t>Pol__0087</t>
  </si>
  <si>
    <t>Zásuvka 1x 230V/16A IP20 kompletní, vč. zapojení a montáže + přep.ochr.,  ozn. PC</t>
  </si>
  <si>
    <t>Pol__0088</t>
  </si>
  <si>
    <t>Zásuvka 1x 230V/16A IP20 kompletní, vč. zapojení a montáže ,  ozn. PC</t>
  </si>
  <si>
    <t>Pol__0089</t>
  </si>
  <si>
    <t>Zásuvka 1x 230V/16A IP44 kompletní, rámeček, vč. zapojení a montáže</t>
  </si>
  <si>
    <t>Pol__0090</t>
  </si>
  <si>
    <t>Zásuvka 1x 230V/16A IP44 kompletní, vč. zapojení a montáže + přep.ochr.,  ozn. PC</t>
  </si>
  <si>
    <t>Pol__0091</t>
  </si>
  <si>
    <t>Zásuvka 1x 230V/16A IP44 kompletní, vč. zapojení a montáže ,  ozn. PC</t>
  </si>
  <si>
    <t>Pol__0092</t>
  </si>
  <si>
    <t>Přívodka 1x 400V/32A IP44, bílá, nástěnná, kompletní</t>
  </si>
  <si>
    <t>Pol__0093</t>
  </si>
  <si>
    <t>Spínač  3P, 230V, vačkový, 25A, IP54, bílý, nástěnný, kompletní</t>
  </si>
  <si>
    <t>Pol__0094</t>
  </si>
  <si>
    <t>Doběho relé VZT, pod vypínač, 230V</t>
  </si>
  <si>
    <t>Pol__0095</t>
  </si>
  <si>
    <t>Tlačítko Total, Central Stop v krabici se čtyřhranem - pod sklem</t>
  </si>
  <si>
    <t>Pol__0096</t>
  </si>
  <si>
    <t>Bernard svorka vč. Cu pásku</t>
  </si>
  <si>
    <t>Pol__0097</t>
  </si>
  <si>
    <t>Štítky na krabice, spínače a zásuvky</t>
  </si>
  <si>
    <t>Pol__0098</t>
  </si>
  <si>
    <t>kpl</t>
  </si>
  <si>
    <t>Pol__0099</t>
  </si>
  <si>
    <t>Pomocný instalační materiál</t>
  </si>
  <si>
    <t>Pol__0100</t>
  </si>
  <si>
    <t>Pol__0101</t>
  </si>
  <si>
    <t>Pol__0102</t>
  </si>
  <si>
    <t>PPV</t>
  </si>
  <si>
    <t>Pol__0103</t>
  </si>
  <si>
    <t>Mimostav. doprava</t>
  </si>
  <si>
    <t>Pol__0104</t>
  </si>
  <si>
    <t>Výchozí revizní zpráva jako celek</t>
  </si>
  <si>
    <t>Pol__0105</t>
  </si>
  <si>
    <t>Likvidace odpadu zař. vč. uložení dle platné legislativy</t>
  </si>
  <si>
    <t>Pol__0106</t>
  </si>
  <si>
    <t>Dílenská dokumentace</t>
  </si>
  <si>
    <t>Pol__0107</t>
  </si>
  <si>
    <t>Plán skutečného provedení</t>
  </si>
  <si>
    <t>Pol__0108</t>
  </si>
  <si>
    <t>Koordinace s ostatními profesemi během stavby</t>
  </si>
  <si>
    <t>Pol__0109</t>
  </si>
  <si>
    <t>Propojení podle požadavků VZT</t>
  </si>
  <si>
    <t>Pol__0110</t>
  </si>
  <si>
    <t>Propojení podle požadavků UT</t>
  </si>
  <si>
    <t>Pol__0111</t>
  </si>
  <si>
    <t>Propojení podle požadavků ZTI</t>
  </si>
  <si>
    <t>Pol__0112</t>
  </si>
  <si>
    <t>Výstražné tabulky jako celek</t>
  </si>
  <si>
    <t>Pol__0113</t>
  </si>
  <si>
    <t>Zemnící pásek FeZn 30/4mm vč. upevnění</t>
  </si>
  <si>
    <t>Pol__0114</t>
  </si>
  <si>
    <t>Zemnící drát FeZn průměr 10 vč. upevnění</t>
  </si>
  <si>
    <t>Pol__0115</t>
  </si>
  <si>
    <t>Zalévací hmota</t>
  </si>
  <si>
    <t>Pol__0116</t>
  </si>
  <si>
    <t>Sváření pásku/svorky</t>
  </si>
  <si>
    <t>Pol__0117</t>
  </si>
  <si>
    <t>Zemnící drát AlMgSi průměr 8 vč. upevnění</t>
  </si>
  <si>
    <t>Pol__0118</t>
  </si>
  <si>
    <t>Podpěry vedení - podle krytiny</t>
  </si>
  <si>
    <t>Pol__0119</t>
  </si>
  <si>
    <t>Svorky hromosvodné SK-křížová</t>
  </si>
  <si>
    <t>Pol__0120</t>
  </si>
  <si>
    <t>Svorky hromosvodné SS-spojovací</t>
  </si>
  <si>
    <t>Pol__0121</t>
  </si>
  <si>
    <t>Svorky hromosvodné SO-okapová</t>
  </si>
  <si>
    <t>Pol__0122</t>
  </si>
  <si>
    <t>Svorky hromosvodné SP1-pro kovové části</t>
  </si>
  <si>
    <t>Pol__0123</t>
  </si>
  <si>
    <t>Svorky hromosvodné SZ</t>
  </si>
  <si>
    <t>Pol__0124</t>
  </si>
  <si>
    <t>Svorky hromosvodné ST</t>
  </si>
  <si>
    <t>Pol__0125</t>
  </si>
  <si>
    <t>Svorky hromosvodné Sua</t>
  </si>
  <si>
    <t>Pol__0126</t>
  </si>
  <si>
    <t>Jímací tyč 2,0m vč. Ukotvení a svorek</t>
  </si>
  <si>
    <t>Pol__0127</t>
  </si>
  <si>
    <t>Distanční izolační tyč 0,7m</t>
  </si>
  <si>
    <t>Pol__0128</t>
  </si>
  <si>
    <t>Ochranný úhelník 1,7m včetně dvou držáků</t>
  </si>
  <si>
    <t>Pol__0129</t>
  </si>
  <si>
    <t>Výstražná tabulka</t>
  </si>
  <si>
    <t>Pol__0130</t>
  </si>
  <si>
    <t>Označovací štítek</t>
  </si>
  <si>
    <t>Pol__0131</t>
  </si>
  <si>
    <t>Revizní zpráva hromosvodů</t>
  </si>
  <si>
    <t>Pol__0132</t>
  </si>
  <si>
    <t>Kompletní přeložka VO dle výkresu D.101.06_11_ELI_Venkovní situace</t>
  </si>
  <si>
    <t>Rack 48U 800x1000, kompletní, aktivní větrání, termostat, bez dveří, kartáčové prostupy</t>
  </si>
  <si>
    <t>Ventilační jednotka do horního dílu s termostatem (0°C - 60°C), 4x ventilátor, napětí 230V/50Hz, příkon max 60W  dodavka a montáž</t>
  </si>
  <si>
    <t>patch panel 24 x RJ45 CAT6A, černý, přímý s vyvazovací lištou, modulární, se zemnícím drátem. Systémová záruka min. 15let u výrobce.</t>
  </si>
  <si>
    <t>Keystone CAT6A, RJ45 do patch panelu, černý. Systémová záruka min. 15let u výrobce – do racku.</t>
  </si>
  <si>
    <t>Vertikální vyvazovací panel plastový 45U, černý, hřeben dvouřadý, výklopný, odnímatelný kryt</t>
  </si>
  <si>
    <t>1U vyvazovací panel plastový 40x80mm, plastová oka, černý</t>
  </si>
  <si>
    <t>Napájecí kabel ventilační jednotky, kabel síťový 230V k počítači 3m</t>
  </si>
  <si>
    <t>Napájecí panel 1U do 19“ racku, 8x230V (zásuvka typ E, CEE7/5), 16A, 2m kabel, vypínač s přepěťovou ochranou, vstupní konektor typ E/F, CEE7/7</t>
  </si>
  <si>
    <t>Redukce do UPS, prodlužovací přívod sEURO konektorem</t>
  </si>
  <si>
    <t>Rack montážní sada šroub M6, matka, podložka, sada 50ks</t>
  </si>
  <si>
    <t>Kabel STP CAT6A v provedení LZSZH (LS0H), drát, s třídou EuroClass B2ca-s1-d1-a1. Systémová záruka min. 15let u výrobce. (metr) D+M</t>
  </si>
  <si>
    <t>Dvojzásuvka datová bílá CAT6A (s krytem a nosnou maskou pro 2 keystone RJ45)</t>
  </si>
  <si>
    <t>Štítek označovací na zásuvku</t>
  </si>
  <si>
    <t>Keystone CAT6A stíněný, RJ45 do datové zásuvky, černý. Systémová záruka min. 15let u výrobce - do zásuvek.</t>
  </si>
  <si>
    <t>Patch kabel RJ45, CAT6A, v provedení LSZH (LS0H),  šedý 0,5m</t>
  </si>
  <si>
    <t>Patch kabel RJ45, CAT6A, v provedení LSZH (LS0H),  šedý 2m</t>
  </si>
  <si>
    <t>Patch kabel RJ45, CAT6A, v provedení LSZH (LS0H), šedý 3m</t>
  </si>
  <si>
    <t>Patch kabel RJ45, CAT6A, v provedení LSZH (LS0H), šedý 5m</t>
  </si>
  <si>
    <t>Patch kabel RJ45, CAT6A, v provedení LSZH (LS0H), červený 2m</t>
  </si>
  <si>
    <t>Měření strukturované kabeláže certifikovaným měřákem + protokol</t>
  </si>
  <si>
    <t>Žlab instalační drátěný do podhledu 500/100 , D+M</t>
  </si>
  <si>
    <t>Žlab instalační drátěný do podhledu 200/100 , D+M</t>
  </si>
  <si>
    <t>Krabice instalační pod omítku vč. vysekání lůžka</t>
  </si>
  <si>
    <t>Trubka pod omítkou, nad podhled 23-36 mm</t>
  </si>
  <si>
    <t>Vodič v trubkovodu AY 2,5</t>
  </si>
  <si>
    <t>AY 2,5 B</t>
  </si>
  <si>
    <t>Dodat a nainstalovat požární ucpávky v místě prostupu do sousedního PÚ</t>
  </si>
  <si>
    <t>Pomocný materiál, nevyčíslitelné práce</t>
  </si>
  <si>
    <t>Switch 48 portů 1G nePoE, kaskádovatelný, management</t>
  </si>
  <si>
    <t>Switch 48 portů 1G nePoE, kaskádovatelný, management, zapojeno do kaskády</t>
  </si>
  <si>
    <t>Access point,  Standard: 802.11 a/b/g/n/ac,Rychlost přenosu dat 2,4/5 GHz: 450/1300 Mbps, Porty: 2 x 10/100/1000 Ethernet, Anténa: integrovaná dvoupásmová anténa 3 dBi , Provozní frekvence: 2,4 GHz/</t>
  </si>
  <si>
    <t>Montáž AP</t>
  </si>
  <si>
    <t>UPS zdroj 5000VA 5U RM 230V, včetně baterií, , záložní doba při 100% zátěži 9,4 min, záložní doba při 50% zátěži 26,7 min</t>
  </si>
  <si>
    <t>ATS rack PDU, 1U, Vstupy pevné, 7,4 kW max, 30 A, 200–240 V, Výstup pevný</t>
  </si>
  <si>
    <t>Analogová telefonní ústředna, pro klasickou a/b komunikaci. Bude využívat strukturovanou kabeláž. Montáž do racku s porty na čelním panelu. 4x vnější analogová linka, 8x vnitřní analogová linka,</t>
  </si>
  <si>
    <t>Analogový telefonní přístroj stolní</t>
  </si>
  <si>
    <t>Úprava telefonního přívodu do racku</t>
  </si>
  <si>
    <t>CCTV kamera s videoanalýzou (rozpoznání postavy). IP PoE, IP66, IR40m, 4MP. Napájeno a připojeno v rámci PoE, Ball design, s možností ukládat na cloud</t>
  </si>
  <si>
    <t>Montáž kamery</t>
  </si>
  <si>
    <t>Licence pro kameru</t>
  </si>
  <si>
    <t>CCTV záznamové zařízení, pro max. 24 kamer, včetně HDD 8TB</t>
  </si>
  <si>
    <t>Dveřní interkom, IP, s možností komunikace do zařízení pacient-sestra, 4 tlačítka s popisem, s integrovanou čtečkou karet</t>
  </si>
  <si>
    <t>Zámek samozamykací, s panikovou funkcí, dodávka + montáž včetně prostupu do křídla dveří</t>
  </si>
  <si>
    <t>Montáž účastnické zásuvky</t>
  </si>
  <si>
    <t>Závěrečné měření na účastnické zásuvce všechny kanály</t>
  </si>
  <si>
    <t>Koncová  zásuvka dodávka</t>
  </si>
  <si>
    <t>Montáž koaxiálního kabelu do trubky, lišty</t>
  </si>
  <si>
    <t>75 ohm koax.kabel-6,8mm H125 LSZH</t>
  </si>
  <si>
    <t>ŠP zesilovač domovní, značkový, včetně zdroje a montážní skříně</t>
  </si>
  <si>
    <t>Závěrečné měření hlavní stanice</t>
  </si>
  <si>
    <t>2-násobný rozbočovač</t>
  </si>
  <si>
    <t>4-násobný rozbočovač</t>
  </si>
  <si>
    <t>8-násobný rozbočovač</t>
  </si>
  <si>
    <t>Montáž rozbočovače do krabice</t>
  </si>
  <si>
    <t>Anténní stožár, 1m nad hřeben střechy včetně kotvení, D+M</t>
  </si>
  <si>
    <t>ŠP anténa pro DVB-T2 příjem</t>
  </si>
  <si>
    <t>Trubka pod omítkou, nad podhled 16-29 mm</t>
  </si>
  <si>
    <t>Konzola pro televizor ze stropu D+M</t>
  </si>
  <si>
    <t>Kontrola a otestování rozvodného vedení</t>
  </si>
  <si>
    <t>Rack nástěnný 18Um D+M</t>
  </si>
  <si>
    <t>Patch panel pro kabeláž 24 portů,</t>
  </si>
  <si>
    <t>Kabel 2x0,8  - JYSTY</t>
  </si>
  <si>
    <t>Kabel JYSTY- montáž do trubek, do žlabu</t>
  </si>
  <si>
    <t>Krabice instalační pod omítku vč. vysekání lůžka různé velikosti i atyp</t>
  </si>
  <si>
    <t>619995001</t>
  </si>
  <si>
    <t>Začištění omítek (s dodáním hmot) kolem oken, dveří, podlah, obkladů apod.</t>
  </si>
  <si>
    <t>971033431R00</t>
  </si>
  <si>
    <t>Vybourání otvorů ve zdivu základovém nebo nadzákladovém zcihel, tvárnic, příčkovek zcihel pálených na maltu vápennou nebo vápenocementovou plochy do 0,25 m2, tl. do 150 mm</t>
  </si>
  <si>
    <t>971033441R00</t>
  </si>
  <si>
    <t>Vybourání otvorů ve zdivu základovém nebo nadzákladovém zcihel, tvárnic, příčkovek zcihel pálených na maltu vápennou nebo vápenocementovou plochy do 0,25 m2, tl. do 300 mm</t>
  </si>
  <si>
    <t>971033451R00</t>
  </si>
  <si>
    <t>Vybourání otvorů ve zdivu základovém nebo nadzákladovém zcihel, tvárnic, příčkovek zcihel pálených na maltu vápennou nebo vápenocementovou plochy do 0,25 m2, tl. do 450 mm</t>
  </si>
  <si>
    <t>971033461R00</t>
  </si>
  <si>
    <t>Vybourání otvorů ve zdivu základovém nebo nadzákladovém zcihel, tvárnic, příčkovek zcihel pálených na maltu vápennou nebo vápenocementovou plochy do 0,25 m2, tl. do 600 mm</t>
  </si>
  <si>
    <t>Vybourání otvorů ve zdivu základovém nebo nadzákladovém zcihel, tvárnic, příčkovek zcihel pálených na maltu vápennou nebo vápenocementovou plochy do 1 m2, tl. do 150 mm</t>
  </si>
  <si>
    <t>Vybourání otvorů ve zdivu základovém nebo nadzákladovém zcihel, tvárnic, příčkovek zcihel pálených na maltu vápennou nebo vápenocementovou plochy do 1 m2, tl. do 600 mm</t>
  </si>
  <si>
    <t>971033581R00</t>
  </si>
  <si>
    <t>Vybourání otvorů ve zdivu základovém nebo nadzákladovém zcihel, tvárnic, příčkovek zcihel pálených na maltu vápennou nebo vápenocementovou plochy do 1 m2, tl. do 900 mm</t>
  </si>
  <si>
    <t>75111-01</t>
  </si>
  <si>
    <t>ventilátorová komora, d+m</t>
  </si>
  <si>
    <t>75111-02</t>
  </si>
  <si>
    <t>klapka čtyřhranná protiběžná s pohonem 300x2000/150, D+M</t>
  </si>
  <si>
    <t>75111-03</t>
  </si>
  <si>
    <t>Odvodní klapka, volný otvor 1,7m2; na el. pohon, rychlost proudění vzduchu max. 2m/s, D+M</t>
  </si>
  <si>
    <t>751111131</t>
  </si>
  <si>
    <t>Montáž ventilátoru axiálního nízkotlakého potrubního základního, průměru do 200 mm</t>
  </si>
  <si>
    <t>RMAT0004</t>
  </si>
  <si>
    <t>ventilátor s doběhem 350/125</t>
  </si>
  <si>
    <t>RMAT0005</t>
  </si>
  <si>
    <t>ventilátor s doběhem 500/160</t>
  </si>
  <si>
    <t>751111132</t>
  </si>
  <si>
    <t>Montáž ventilátoru axiálního nízkotlakého potrubního základního, průměru přes 200 do 300 mm</t>
  </si>
  <si>
    <t>RMAT0006</t>
  </si>
  <si>
    <t>ventilátor potrubní s doběhem 1300/250</t>
  </si>
  <si>
    <t>751322012</t>
  </si>
  <si>
    <t>Montáž talířových ventilů, anemostatů, dýz talířového ventilu, průměru přes 100 do 200 mm</t>
  </si>
  <si>
    <t>42972202</t>
  </si>
  <si>
    <t>ventil talířový pro přívod a odvod vzduchu plastový D 125mm</t>
  </si>
  <si>
    <t>751398012</t>
  </si>
  <si>
    <t>Montáž ostatních zařízení větrací mřížky na kruhové potrubí, průměru přes 100 do 200 mm</t>
  </si>
  <si>
    <t>42972887</t>
  </si>
  <si>
    <t>mřížka větrací kruhová nerezová se síťkou a krytem D 125mm</t>
  </si>
  <si>
    <t>42972567</t>
  </si>
  <si>
    <t>mřížka větrací plastová na kruhové potrubí D 200mm</t>
  </si>
  <si>
    <t>751398013</t>
  </si>
  <si>
    <t>Montáž ostatních zařízení větrací mřížky na kruhové potrubí, průměru přes 200 do 300 mm</t>
  </si>
  <si>
    <t>42972569</t>
  </si>
  <si>
    <t>mřížka větrací plastová na kruhové potrubí D 300mm</t>
  </si>
  <si>
    <t>751398015</t>
  </si>
  <si>
    <t>Montáž ostatních zařízení větrací mřížky na kruhové potrubí, průměru přes 400 do 500 mm</t>
  </si>
  <si>
    <t>RMAT0001</t>
  </si>
  <si>
    <t>mřížka větrací plastová na kruhové potrubí D 500mm</t>
  </si>
  <si>
    <t>751398032</t>
  </si>
  <si>
    <t>Montáž ostatních zařízení ventilační mřížky do dveří nebo desek, průřezu přes 0,04 do 0,100 m2</t>
  </si>
  <si>
    <t>RMAT0002</t>
  </si>
  <si>
    <t>odsávací mřížka 250x250 mm</t>
  </si>
  <si>
    <t>751398102</t>
  </si>
  <si>
    <t>Montáž ostatních zařízení uzavírací klapky do kruhového potrubí bez příruby, průměru přes 100 do 200 mm</t>
  </si>
  <si>
    <t>RMAT0012</t>
  </si>
  <si>
    <t>Požární klapka D 125 mm s požární odolností dle PBŘ a servopohonem</t>
  </si>
  <si>
    <t>RMAT0013</t>
  </si>
  <si>
    <t>Požární klapka D 160 mm s požární odolností dle PBŘ a servopohonem</t>
  </si>
  <si>
    <t>RMAT0014</t>
  </si>
  <si>
    <t>Požární klapka D 200 mm s požární odolností dle PBŘ a servopohonem</t>
  </si>
  <si>
    <t>751398103</t>
  </si>
  <si>
    <t>Montáž ostatních zařízení uzavírací klapky do kruhového potrubí bez příruby, průměru přes 200 do 300 mm</t>
  </si>
  <si>
    <t>RMAT0015a</t>
  </si>
  <si>
    <t>Požární klapka D 250 mm s požární odolností dle PBŘ  a servopohonem</t>
  </si>
  <si>
    <t>751398110</t>
  </si>
  <si>
    <t>Montáž ostatních zařízení boxu stěnového kovového</t>
  </si>
  <si>
    <t>RMAT0003</t>
  </si>
  <si>
    <t>požární klapka čtyřhranná 400x200/250 se servopohonem</t>
  </si>
  <si>
    <t>RMAT0011</t>
  </si>
  <si>
    <t>Uzavírací klapka na servopohon 500/500</t>
  </si>
  <si>
    <t>RMAT0016</t>
  </si>
  <si>
    <t>Uzavírací klapka na servopohon 300/300</t>
  </si>
  <si>
    <t>RMAT0017</t>
  </si>
  <si>
    <t>Žaluzie mechanické přetlakové 500/500, D+M</t>
  </si>
  <si>
    <t>RMAT0018</t>
  </si>
  <si>
    <t>Žaluzie mechanické přetlakové 300/300, D+M</t>
  </si>
  <si>
    <t>RMAT0019</t>
  </si>
  <si>
    <t>požární uzavírací klapka čtyřhranná 200x125  se servopohonem</t>
  </si>
  <si>
    <t>RMAT0020</t>
  </si>
  <si>
    <t>požární uzavírací klapka čtyřhranná 250x250 se servopohonem</t>
  </si>
  <si>
    <t>751510011</t>
  </si>
  <si>
    <t>Vzduchotechnické potrubí z pozinkovaného plechu čtyřhranné spřírubou, průřezu přes 0,01 do 0,03 m2</t>
  </si>
  <si>
    <t>751510012</t>
  </si>
  <si>
    <t>Vzduchotechnické potrubí z pozinkovaného plechu čtyřhranné spřírubou, průřezu přes 0,03 do 0,07 m2</t>
  </si>
  <si>
    <t>751510013</t>
  </si>
  <si>
    <t>Vzduchotechnické potrubí z pozinkovaného plechu čtyřhranné spřírubou, průřezu přes 0,07 do 0,13 m2</t>
  </si>
  <si>
    <t>751510015</t>
  </si>
  <si>
    <t>Vzduchotechnické potrubí z pozinkovaného plechu čtyřhranné spřírubou, průřezu přes 0,28 do 0,50 m2</t>
  </si>
  <si>
    <t>751510016</t>
  </si>
  <si>
    <t>Vzduchotechnické potrubí z pozinkovaného plechu čtyřhranné spřírubou, průřezu přes 0,50 do 0,79 m2</t>
  </si>
  <si>
    <t>751510041</t>
  </si>
  <si>
    <t>Vzduchotechnické potrubí z pozinkovaného plechu kruhové, trouba spirálně vinutá bez příruby, průměru do 100 mm</t>
  </si>
  <si>
    <t>751510042</t>
  </si>
  <si>
    <t>Vzduchotechnické potrubí z pozinkovaného plechu kruhové, trouba spirálně vinutá bez příruby, průměru přes 100 do 200 mm</t>
  </si>
  <si>
    <t>751510044</t>
  </si>
  <si>
    <t>Vzduchotechnické potrubí z pozinkovaného plechu kruhové, trouba spirálně vinutá bez příruby, průměru přes 300 do 400 mm</t>
  </si>
  <si>
    <t>751514662</t>
  </si>
  <si>
    <t>Montáž škrtící klapky nebo zpětné klapky do plechového potrubí kruhové s přírubou, průměru přes 100 do 200 mm</t>
  </si>
  <si>
    <t>42971020</t>
  </si>
  <si>
    <t>klapka kruhová zpětná Pz D 125mm</t>
  </si>
  <si>
    <t>42971022</t>
  </si>
  <si>
    <t>klapka kruhová zpětná Pz D 160mm</t>
  </si>
  <si>
    <t>751514663</t>
  </si>
  <si>
    <t>Montáž škrtící klapky nebo zpětné klapky do plechového potrubí kruhové s přírubou, průměru přes 200 do 300 mm</t>
  </si>
  <si>
    <t>42971024</t>
  </si>
  <si>
    <t>klapka kruhová zpětná Pz D 200mm</t>
  </si>
  <si>
    <t>42971031</t>
  </si>
  <si>
    <t>klapka kruhová zpětná Pz D 250mm</t>
  </si>
  <si>
    <t>751514737</t>
  </si>
  <si>
    <t>Montáž protidešťové stříšky nebo výfukové hlavice do plechového potrubí čtyřhranné bez příruby, průřezu přes 0,070 do 0,140 m2</t>
  </si>
  <si>
    <t>RMAT0008</t>
  </si>
  <si>
    <t>venkovní nasávací hlavice, nerez 280x280 mm, D+M</t>
  </si>
  <si>
    <t>751514739</t>
  </si>
  <si>
    <t>Montáž protidešťové stříšky nebo výfukové hlavice do plechového potrubí čtyřhranné bez příruby, průřezu přes 0,210 do 0,280 m2</t>
  </si>
  <si>
    <t>RMAT0009</t>
  </si>
  <si>
    <t>venkovní nasávací hlavice, nerez 500x500 mm, D+M</t>
  </si>
  <si>
    <t>751514776</t>
  </si>
  <si>
    <t>Montáž protidešťové stříšky nebo výfukové hlavice do plechového potrubí kruhové bez příruby, průměru přes 100 do 200 mm</t>
  </si>
  <si>
    <t>42981021</t>
  </si>
  <si>
    <t>výfuková hlavice Pz D 125mm</t>
  </si>
  <si>
    <t>42981267</t>
  </si>
  <si>
    <t>výfuková hlavice Pz D 200mm</t>
  </si>
  <si>
    <t>RMAT0010</t>
  </si>
  <si>
    <t>venkovní nasávací hlavice, nerez D 200 mm, D+M</t>
  </si>
  <si>
    <t>751514777</t>
  </si>
  <si>
    <t>Montáž protidešťové stříšky nebo výfukové hlavice do plechového potrubí kruhové bez příruby, průměru přes 200 do 300 mm</t>
  </si>
  <si>
    <t>42981035</t>
  </si>
  <si>
    <t>výfuková hlavice Pz D 250mm</t>
  </si>
  <si>
    <t>751581112</t>
  </si>
  <si>
    <t>Protipožární ochrana vzduchotechnického potrubí přímé potrubí zprotipožárních desek čtyřhranné požární odolnost EI 45</t>
  </si>
  <si>
    <t>751581312</t>
  </si>
  <si>
    <t>Protipožární ochrana vzduchotechnického potrubí prostup čtyřhranného potrubí stěnou, průřezu potrubí přes 0,01 do 0,03 m2</t>
  </si>
  <si>
    <t>751581314</t>
  </si>
  <si>
    <t>Protipožární ochrana vzduchotechnického potrubí prostup čtyřhranného potrubí stěnou, průřezu potrubí přes 0,07 do 0,13 m2</t>
  </si>
  <si>
    <t>751581315</t>
  </si>
  <si>
    <t>Protipožární ochrana vzduchotechnického potrubí prostup čtyřhranného potrubí stěnou, průřezu potrubí přes 0,13 do 0,28 m2</t>
  </si>
  <si>
    <t>751581333</t>
  </si>
  <si>
    <t>Protipožární ochrana vzduchotechnického potrubí prostup čtyřhranného potrubí stropem, průřezu potrubí přes 0,03 do 0,07 m2</t>
  </si>
  <si>
    <t>751581334</t>
  </si>
  <si>
    <t>Protipožární ochrana vzduchotechnického potrubí prostup čtyřhranného potrubí stropem, průřezu potrubí přes 0,07 do 0,13 m2</t>
  </si>
  <si>
    <t>751581335</t>
  </si>
  <si>
    <t>Protipožární ochrana vzduchotechnického potrubí prostup čtyřhranného potrubí stropem, průřezu potrubí přes 0,13 do 0,28 m2</t>
  </si>
  <si>
    <t>751581352</t>
  </si>
  <si>
    <t>Protipožární ochrana vzduchotechnického potrubí prostup kruhového potrubí stěnou, průměru potrubí přes 100 do 200 mm</t>
  </si>
  <si>
    <t>751581353</t>
  </si>
  <si>
    <t>Protipožární ochrana vzduchotechnického potrubí prostup kruhového potrubí stěnou, průměru potrubí přes 200 do 300 mm</t>
  </si>
  <si>
    <t>751581354</t>
  </si>
  <si>
    <t>Protipožární ochrana vzduchotechnického potrubí prostup kruhového potrubí stěnou, průměru potrubí přes 300 do 400 mm</t>
  </si>
  <si>
    <t>751581356</t>
  </si>
  <si>
    <t>Protipožární ochrana vzduchotechnického potrubí prostup kruhového potrubí stropem, průměru potrubí přes 100 do 200 mm</t>
  </si>
  <si>
    <t>751581357</t>
  </si>
  <si>
    <t>Protipožární ochrana vzduchotechnického potrubí prostup kruhového potrubí stropem, průměru potrubí přes 200 do 300 mm</t>
  </si>
  <si>
    <t>751611114</t>
  </si>
  <si>
    <t>Montáž vzduchotechnické jednotky s rekuperací tepla centrální stojaté s výměnou vzduchu přes 300 do 500 m3/h</t>
  </si>
  <si>
    <t>42944016</t>
  </si>
  <si>
    <t>jednotka VZT stojatá s rekuperací tepla a ovládací jednotkou do 800m3/hod</t>
  </si>
  <si>
    <t>751613113</t>
  </si>
  <si>
    <t>Montáž ostatních zařízení dodatečné izolace potrubí kruhového izolačním návlekem</t>
  </si>
  <si>
    <t>RMAT0007</t>
  </si>
  <si>
    <t>izolace vzt potrubí izolační lamelové rohože, jednostranný polep s hliníkovou fólií vyztuženou skelnou mřížkou,  požární odolnost EI 45-S, D+M</t>
  </si>
  <si>
    <t>751711111</t>
  </si>
  <si>
    <t>Montáž klimatizační jednotky vnitřní nástěnné o výkonu (pro objem místnosti) do 3,5 kW (do 35 m3)</t>
  </si>
  <si>
    <t>42952001</t>
  </si>
  <si>
    <t>jednotka klimatizační nástěnná o výkonu do 3,5kW</t>
  </si>
  <si>
    <t>751721111</t>
  </si>
  <si>
    <t>Montáž klimatizační jednotky venkovní jednofázové napájení do 2 vnitřních jednotek</t>
  </si>
  <si>
    <t>42952015</t>
  </si>
  <si>
    <t>jednotka klimatizační venkovní jednofázové napájení do 2 vnitřních jednotek o výkonu do 5,5kW</t>
  </si>
  <si>
    <t>751791121</t>
  </si>
  <si>
    <t>Montáž napojovacího potrubí měděného předizolované dvojice, D mm (") 6-10 (1/4"-3/8")</t>
  </si>
  <si>
    <t>42981913</t>
  </si>
  <si>
    <t>trubka dvojitě předizolovaná Cu 1/4" -3/8" (6-10 mm), stěna tl 0,8/0,8mm, izolace 9 mm</t>
  </si>
  <si>
    <t xml:space="preserve">36*1,03 'Přepočtené koeficientem množství : </t>
  </si>
  <si>
    <t>37,08</t>
  </si>
  <si>
    <t>Ústředna EPS, vybavená pro 2x kruhovou linku, rozšiřitelné, možnost OPPO a ZDP a paralaleních tabel</t>
  </si>
  <si>
    <t>Paralelní ovládací a indikační tablo s displejem (sesterny)</t>
  </si>
  <si>
    <t>Požární hlásič kouře/teploty, multikriteriální individuálně adresovatelný - dodávka</t>
  </si>
  <si>
    <t>Patice pro hlásič</t>
  </si>
  <si>
    <t>Manuální hlásič EPS, individuálně adresovatelný, dodávka</t>
  </si>
  <si>
    <t>Montáž hlásiče manuálního či automatického na stěnu, strop, či podhled</t>
  </si>
  <si>
    <t>MĚŘENÍ 1 ÚSEKU SMYČKY EPS</t>
  </si>
  <si>
    <t>PŘEZKOUŠENÍ HLÁSIČE EPS</t>
  </si>
  <si>
    <t>UVEDENÍ HLÁSIČE DO PROVOZU</t>
  </si>
  <si>
    <t>PROGRAMOVÁNÍ ZÁKAZ. TEXTU PRO HLÁS.</t>
  </si>
  <si>
    <t>POPIS HLÁSIČE - ŠTÍTKEM</t>
  </si>
  <si>
    <t>Zálohovaný systémový napájecí zdroj, D+M + IO modul pro vřazení do kruhové linky, 10A, včetně AKU, pro navazující zařízení, kopplerové hnízdo na patře – pro ovládání a napájení navazujících zařízení</t>
  </si>
  <si>
    <t>Jednotka 4 vstupy/4 výstupy</t>
  </si>
  <si>
    <t>MONTÁŽ I/O  JEDNOTKY</t>
  </si>
  <si>
    <t>Posilovací relé pro kopplerový výstup</t>
  </si>
  <si>
    <t>Kabel 2x0,8 - dodávka, montáž (propojení hlásičů do kruhu), B2ca s1 d0</t>
  </si>
  <si>
    <t>Pro tabla - kabel se zaručenou funkčností při požáru, D+M, včetně příchytek s certifikací , 2x2x0,8, P30-R</t>
  </si>
  <si>
    <t>Pro ovládaná zařízení - kabel se zaručenou funkčností při požáru, 4x1,5 dodávka, montáž (rozvaděče silno, výtah, magnety dveří)</t>
  </si>
  <si>
    <t>Trubka instalační pod omítkou, nad podhled 16-29 mm</t>
  </si>
  <si>
    <t>Atypická ocelová konstrukce pro magnet dveří, D+M</t>
  </si>
  <si>
    <t>Přídržný magnet EPS, pro dveřní křídlo, bez dodávky samozavírače, bez dodávky koordinátoru. S integrovaným vybavovacím tlačítkem pro možnost manuálního uvolnění.  Cca 500N. D+M</t>
  </si>
  <si>
    <t>Montáž ústředny EPS</t>
  </si>
  <si>
    <t>Uvedení ústředny EPS do provozu, zaškolení obsluhy</t>
  </si>
  <si>
    <t>Tablo OPPO – dodávka</t>
  </si>
  <si>
    <t>Tablo OPPO -  montáž</t>
  </si>
  <si>
    <t>Trezor KTPO – dodávka</t>
  </si>
  <si>
    <t>Trezor KTPO – montáž</t>
  </si>
  <si>
    <t>Vypracování "Operativní karty" včetně dokumentace skutečného stavu EPS, a včetně "Dokumentace zdolávání požáru"</t>
  </si>
  <si>
    <t>Zřízení přenosu na PCO HZS - dodávka HW a provedení všech organizačních a administrativních úkonů souvisejících s připojením ZDP na HZS</t>
  </si>
  <si>
    <t>Zpracování prováděcí dokumentace pro ZDP - vyhrazené požárně  bezpečnostní zařízení v souladu s platnými právními předpisy a ČSN,  i v souladu  s „Technickými podmínkami k připojení EPS na PCO</t>
  </si>
  <si>
    <t>Únikový terminál</t>
  </si>
  <si>
    <t>Krabice pro svorkování ohniodolného kabelu</t>
  </si>
  <si>
    <t>Nevyčíslitelné práce, drobný spotřební materiál</t>
  </si>
  <si>
    <t>Ústředna ERO, dle EN54-16, včetně integrovaných baterií Integrovaného mikrofonu, včetně racku,  6 zón po 120 W – 2 elektrické zóny na patro). Obě  skříně nástěnné propojené do sítě. Propojeno do</t>
  </si>
  <si>
    <t>Evakuační mikrofon s ovládacím panelem, systémový k ústředně ERO, na stole v sesterně, D+M</t>
  </si>
  <si>
    <t>Box 800x800, pro ústřednu ERO, tvořící samostatný požární úsek, ohniodolný, D+M</t>
  </si>
  <si>
    <t>Reproduktor EN54, dvousystémový, až 2x6W nástěnný</t>
  </si>
  <si>
    <t>Montáž reproduktoru</t>
  </si>
  <si>
    <t>Krabice 4-pólová pro ohniodolný kabel</t>
  </si>
  <si>
    <t>EOL modul</t>
  </si>
  <si>
    <t>Kabel 4x1,5 s funkční schopností při požáru,</t>
  </si>
  <si>
    <t>Kabel pro připojení systémového mikrofonu, s funkční schopností při požáru</t>
  </si>
  <si>
    <t>Mj</t>
  </si>
  <si>
    <t>Montáž kabelu pod omítku, na příchytky nad podhled, nebo do podhledu. Kabeláž s funkčností při požáru.</t>
  </si>
  <si>
    <t>Kabel pro propojení EPS-ERO (20 párů) D+M</t>
  </si>
  <si>
    <t>Žlab instalační, pro vedení kabelů P30-R</t>
  </si>
  <si>
    <t>Oživení, instalace SW, zaškolení, zkušební provoz</t>
  </si>
  <si>
    <t>Úprava přívodu 230V</t>
  </si>
  <si>
    <t>Měření správné hlasitosti</t>
  </si>
  <si>
    <t>Měření srozumitelnosti</t>
  </si>
  <si>
    <t>Úprava nastavení repro podle výsledku měření viz výše</t>
  </si>
  <si>
    <t>Prostup cihelnou stěnou, d=20mm</t>
  </si>
  <si>
    <t>Závěsný kabel demontáž-OK</t>
  </si>
  <si>
    <t>Závěsný kabel montáž- OK na provizorní podpěru</t>
  </si>
  <si>
    <t>Závěsný kabel demontáž z provizorní podpěry</t>
  </si>
  <si>
    <t>Závěsný kabel montáž- OK na definitivní podpěru</t>
  </si>
  <si>
    <t>Hydraulická montážní plošina – venkovní, pronájem + doprava</t>
  </si>
  <si>
    <t>Dodávka stožáru dřevěného, 9m</t>
  </si>
  <si>
    <t>Osazení  stožáru dřevěného, 9m, patka</t>
  </si>
  <si>
    <t>Dozor správců dotčených sítí</t>
  </si>
  <si>
    <t>Zakreslení skutečného stavu</t>
  </si>
  <si>
    <t>závěs koncový</t>
  </si>
  <si>
    <t>Demontáže stávajícího rozbočení, montáž nového rozbočen OK pro DS, dobudování svarů na OK</t>
  </si>
  <si>
    <t>Pomocné montážní práce</t>
  </si>
  <si>
    <t>Nezměřitelné pracovní výkony</t>
  </si>
  <si>
    <t>Předběžný průzkum staveniště</t>
  </si>
  <si>
    <t>Zabezpečení nadzemního vedení při stavbě</t>
  </si>
  <si>
    <t>Měření OTDR před překládkou</t>
  </si>
  <si>
    <t>vl.</t>
  </si>
  <si>
    <t>Měření OTDR po překládce</t>
  </si>
  <si>
    <t>Poplatek za uložení suti - beton, skupina odpadu 170101</t>
  </si>
  <si>
    <t xml:space="preserve">979 99-0103.R00  </t>
  </si>
  <si>
    <t>117a</t>
  </si>
  <si>
    <t xml:space="preserve">Průzkumné, geodetické a projektové práce   </t>
  </si>
  <si>
    <t xml:space="preserve">Dle souhrnné technické zprávy
   </t>
  </si>
  <si>
    <t xml:space="preserve">Dokumentace skutečného provedení stavby   </t>
  </si>
  <si>
    <t>Dokumentace skutečného provedení stavby  dle souhrnné technické zprávy</t>
  </si>
  <si>
    <t xml:space="preserve">Pasportizace objektu před započetím prací   </t>
  </si>
  <si>
    <t xml:space="preserve">pasportizace řešeného objektu, jeho okolí a sousedních objektů (stavby, pozemky, komunikace apod.)
   </t>
  </si>
  <si>
    <t xml:space="preserve">Pasportizace objektu po provedení prací   </t>
  </si>
  <si>
    <t xml:space="preserve">pasportizace řešeného objektu, jeho okolí a sousedních objektů (stavby, pozemky, komunikace apod.) pro případ uplatnění škod ze stavební činnosti   </t>
  </si>
  <si>
    <t xml:space="preserve">Ostatní dokumentace   </t>
  </si>
  <si>
    <t>Realizační projektová dokumentace dle souhrnné technické zprávy</t>
  </si>
  <si>
    <t xml:space="preserve">Zařízení staveniště   </t>
  </si>
  <si>
    <t xml:space="preserve">Informační tabule na staveništi   </t>
  </si>
  <si>
    <t>reklamní banner 2500 x 1750 mm, trvanlivý materiál, plnobarevný v RAL, v případě poškození obnovit</t>
  </si>
  <si>
    <t xml:space="preserve">Inženýrská činnost   </t>
  </si>
  <si>
    <t>Kontrolní a zkušební plán vč. Zkoušek a testů  dle souhrnné technické zprávy</t>
  </si>
  <si>
    <t>Požadavky na zabudování konkrétních materiálů a výrobků dle požadavků této dokumentace do stavebního díla (vzorkování) dle souhrnné technické zprávy</t>
  </si>
  <si>
    <t xml:space="preserve">Kompletační činnost   </t>
  </si>
  <si>
    <t xml:space="preserve">práce souvisejících se subdodávkami, dodávkou stavebních výrobků a materiálů, lešení, bednění, montážních strojů a zařízení.   </t>
  </si>
  <si>
    <t xml:space="preserve">Náklady vzniklé v souvislosti s realizací stavby   </t>
  </si>
  <si>
    <t xml:space="preserve">Činnost zpracovatele výrobní dokumentace (součást RDS) výztuže a ocelových prvků (statika) při kontrole výztuže a oelových prvků  </t>
  </si>
  <si>
    <t xml:space="preserve">Náklady vzniklé v souvislosti s předáním stavby   </t>
  </si>
  <si>
    <t xml:space="preserve">inženýrská činnost pro uvedení díla do užívání (zajištění kolaudačních souhlasů, pravomocných rozhodnutí a jiných dokladů nutných pro uvedení díla do užívání)   </t>
  </si>
  <si>
    <t xml:space="preserve">Zpracování harmonogramu stavebních prací   </t>
  </si>
  <si>
    <t xml:space="preserve">Dle souhrnné technické zprávy  </t>
  </si>
  <si>
    <t xml:space="preserve">Ostatní náklady   </t>
  </si>
  <si>
    <t>včetně opatření BOZP dle Souhrnné technické zprávy</t>
  </si>
  <si>
    <t>ÚT</t>
  </si>
  <si>
    <t>VENKOVNÍ SLP</t>
  </si>
  <si>
    <t>40a</t>
  </si>
  <si>
    <t>40002</t>
  </si>
  <si>
    <t>Doplnění dřevěných stropních trámů mezi stávající, vč. kapes. D+M</t>
  </si>
  <si>
    <t>OK strop nad 2np a 3np, D+M vč.požadované povrch.úpravy</t>
  </si>
  <si>
    <t>12,6*1,1</t>
  </si>
  <si>
    <t>Protipožární ucpávky - do 200x50</t>
  </si>
  <si>
    <t>Protipožární ucpávky - do 50x50</t>
  </si>
  <si>
    <t>98.1</t>
  </si>
  <si>
    <t>Pol__0098.1</t>
  </si>
  <si>
    <t>Průrazy zdivem do 300x300 mm a šířky zdiva 45 cm</t>
  </si>
  <si>
    <t>Drážky 3x3 cm - vysekání, zapravení hrubou maltou</t>
  </si>
  <si>
    <t>0,217+1,43</t>
  </si>
  <si>
    <t>430320040RAC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</si>
</sst>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  <font>
      <sz val="11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04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5" xfId="0" applyNumberFormat="1" applyFont="1" applyBorder="1" applyAlignment="1">
      <alignment vertical="center" wrapText="1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4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4" fillId="5" borderId="30" xfId="0" applyFont="1" applyFill="1" applyBorder="1" applyAlignment="1">
      <alignment horizontal="center" vertical="center" wrapText="1"/>
    </xf>
    <xf numFmtId="0" fontId="14" fillId="5" borderId="31" xfId="0" applyFont="1" applyFill="1" applyBorder="1" applyAlignment="1">
      <alignment horizontal="center" vertical="center" wrapText="1"/>
    </xf>
    <xf numFmtId="0" fontId="14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vertical="center"/>
    </xf>
    <xf numFmtId="0" fontId="7" fillId="3" borderId="36" xfId="0" applyFont="1" applyFill="1" applyBorder="1" applyAlignment="1">
      <alignment vertical="center"/>
    </xf>
    <xf numFmtId="0" fontId="7" fillId="3" borderId="36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 wrapText="1"/>
    </xf>
    <xf numFmtId="4" fontId="7" fillId="3" borderId="39" xfId="0" applyNumberFormat="1" applyFont="1" applyFill="1" applyBorder="1" applyAlignment="1">
      <alignment vertical="center"/>
    </xf>
    <xf numFmtId="164" fontId="7" fillId="0" borderId="35" xfId="0" applyNumberFormat="1" applyFont="1" applyBorder="1" applyAlignment="1">
      <alignment vertical="center"/>
    </xf>
    <xf numFmtId="164" fontId="7" fillId="3" borderId="39" xfId="0" applyNumberFormat="1" applyFont="1" applyFill="1" applyBorder="1" applyAlignment="1">
      <alignment vertical="center"/>
    </xf>
    <xf numFmtId="164" fontId="0" fillId="0" borderId="0" xfId="0" applyNumberFormat="1"/>
    <xf numFmtId="4" fontId="7" fillId="0" borderId="35" xfId="0" applyNumberFormat="1" applyFont="1" applyBorder="1" applyAlignment="1">
      <alignment horizontal="center" vertical="center"/>
    </xf>
    <xf numFmtId="4" fontId="7" fillId="3" borderId="39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3" borderId="21" xfId="0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5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5" fillId="0" borderId="0" xfId="0" applyFont="1" applyAlignment="1">
      <alignment vertical="top"/>
    </xf>
    <xf numFmtId="49" fontId="15" fillId="0" borderId="0" xfId="0" applyNumberFormat="1" applyFont="1" applyAlignment="1">
      <alignment vertical="top"/>
    </xf>
    <xf numFmtId="165" fontId="15" fillId="0" borderId="0" xfId="0" applyNumberFormat="1" applyFont="1" applyAlignment="1">
      <alignment vertical="top" shrinkToFit="1"/>
    </xf>
    <xf numFmtId="4" fontId="15" fillId="0" borderId="0" xfId="0" applyNumberFormat="1" applyFont="1" applyAlignment="1">
      <alignment vertical="top" shrinkToFit="1"/>
    </xf>
    <xf numFmtId="4" fontId="15" fillId="4" borderId="0" xfId="0" applyNumberFormat="1" applyFont="1" applyFill="1" applyAlignment="1" applyProtection="1">
      <alignment vertical="top" shrinkToFit="1"/>
      <protection locked="0"/>
    </xf>
    <xf numFmtId="165" fontId="8" fillId="3" borderId="0" xfId="0" applyNumberFormat="1" applyFont="1" applyFill="1" applyAlignment="1">
      <alignment vertical="top" shrinkToFit="1"/>
    </xf>
    <xf numFmtId="4" fontId="8" fillId="3" borderId="0" xfId="0" applyNumberFormat="1" applyFont="1" applyFill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5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 shrinkToFit="1"/>
    </xf>
    <xf numFmtId="0" fontId="15" fillId="0" borderId="41" xfId="0" applyFont="1" applyBorder="1" applyAlignment="1">
      <alignment vertical="top"/>
    </xf>
    <xf numFmtId="49" fontId="15" fillId="0" borderId="42" xfId="0" applyNumberFormat="1" applyFont="1" applyBorder="1" applyAlignment="1">
      <alignment vertical="top"/>
    </xf>
    <xf numFmtId="0" fontId="15" fillId="0" borderId="42" xfId="0" applyFont="1" applyBorder="1" applyAlignment="1">
      <alignment horizontal="center" vertical="top" shrinkToFit="1"/>
    </xf>
    <xf numFmtId="165" fontId="15" fillId="0" borderId="42" xfId="0" applyNumberFormat="1" applyFont="1" applyBorder="1" applyAlignment="1">
      <alignment vertical="top" shrinkToFit="1"/>
    </xf>
    <xf numFmtId="4" fontId="15" fillId="4" borderId="42" xfId="0" applyNumberFormat="1" applyFont="1" applyFill="1" applyBorder="1" applyAlignment="1" applyProtection="1">
      <alignment vertical="top" shrinkToFit="1"/>
      <protection locked="0"/>
    </xf>
    <xf numFmtId="4" fontId="15" fillId="0" borderId="43" xfId="0" applyNumberFormat="1" applyFont="1" applyBorder="1" applyAlignment="1">
      <alignment vertical="top" shrinkToFit="1"/>
    </xf>
    <xf numFmtId="0" fontId="15" fillId="0" borderId="44" xfId="0" applyFont="1" applyBorder="1" applyAlignment="1">
      <alignment vertical="top"/>
    </xf>
    <xf numFmtId="49" fontId="15" fillId="0" borderId="45" xfId="0" applyNumberFormat="1" applyFont="1" applyBorder="1" applyAlignment="1">
      <alignment vertical="top"/>
    </xf>
    <xf numFmtId="0" fontId="15" fillId="0" borderId="45" xfId="0" applyFont="1" applyBorder="1" applyAlignment="1">
      <alignment horizontal="center" vertical="top" shrinkToFit="1"/>
    </xf>
    <xf numFmtId="165" fontId="15" fillId="0" borderId="45" xfId="0" applyNumberFormat="1" applyFont="1" applyBorder="1" applyAlignment="1">
      <alignment vertical="top" shrinkToFit="1"/>
    </xf>
    <xf numFmtId="4" fontId="15" fillId="4" borderId="45" xfId="0" applyNumberFormat="1" applyFont="1" applyFill="1" applyBorder="1" applyAlignment="1" applyProtection="1">
      <alignment vertical="top" shrinkToFit="1"/>
      <protection locked="0"/>
    </xf>
    <xf numFmtId="4" fontId="15" fillId="0" borderId="46" xfId="0" applyNumberFormat="1" applyFont="1" applyBorder="1" applyAlignment="1">
      <alignment vertical="top" shrinkToFit="1"/>
    </xf>
    <xf numFmtId="49" fontId="8" fillId="3" borderId="18" xfId="0" applyNumberFormat="1" applyFont="1" applyFill="1" applyBorder="1" applyAlignment="1">
      <alignment horizontal="left" vertical="top" wrapText="1"/>
    </xf>
    <xf numFmtId="49" fontId="15" fillId="0" borderId="45" xfId="0" applyNumberFormat="1" applyFont="1" applyBorder="1" applyAlignment="1">
      <alignment horizontal="left" vertical="top" wrapText="1"/>
    </xf>
    <xf numFmtId="49" fontId="15" fillId="0" borderId="42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165" fontId="16" fillId="0" borderId="0" xfId="0" applyNumberFormat="1" applyFont="1" applyAlignment="1">
      <alignment horizontal="center" vertical="top" wrapText="1" shrinkToFit="1"/>
    </xf>
    <xf numFmtId="165" fontId="16" fillId="0" borderId="0" xfId="0" applyNumberFormat="1" applyFont="1" applyAlignment="1">
      <alignment vertical="top" wrapText="1" shrinkToFit="1"/>
    </xf>
    <xf numFmtId="165" fontId="16" fillId="0" borderId="0" xfId="0" quotePrefix="1" applyNumberFormat="1" applyFont="1" applyAlignment="1">
      <alignment horizontal="left" vertical="top" wrapText="1"/>
    </xf>
    <xf numFmtId="0" fontId="15" fillId="0" borderId="44" xfId="0" applyFont="1" applyBorder="1" applyAlignment="1">
      <alignment horizontal="right" vertical="top"/>
    </xf>
    <xf numFmtId="0" fontId="5" fillId="3" borderId="29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 wrapText="1"/>
    </xf>
    <xf numFmtId="0" fontId="5" fillId="3" borderId="18" xfId="0" applyFont="1" applyFill="1" applyBorder="1" applyAlignment="1">
      <alignment vertical="top" shrinkToFit="1"/>
    </xf>
    <xf numFmtId="165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0" xfId="0" applyNumberFormat="1" applyFont="1" applyFill="1" applyAlignment="1">
      <alignment vertical="top" shrinkToFit="1"/>
    </xf>
    <xf numFmtId="0" fontId="17" fillId="0" borderId="41" xfId="0" applyFont="1" applyBorder="1" applyAlignment="1">
      <alignment vertical="top"/>
    </xf>
    <xf numFmtId="49" fontId="17" fillId="0" borderId="42" xfId="0" applyNumberFormat="1" applyFont="1" applyBorder="1" applyAlignment="1">
      <alignment vertical="top"/>
    </xf>
    <xf numFmtId="49" fontId="17" fillId="0" borderId="42" xfId="0" applyNumberFormat="1" applyFont="1" applyBorder="1" applyAlignment="1">
      <alignment horizontal="left" vertical="top" wrapText="1"/>
    </xf>
    <xf numFmtId="0" fontId="17" fillId="0" borderId="42" xfId="0" applyFont="1" applyBorder="1" applyAlignment="1">
      <alignment horizontal="center" vertical="top" shrinkToFit="1"/>
    </xf>
    <xf numFmtId="165" fontId="17" fillId="0" borderId="42" xfId="0" applyNumberFormat="1" applyFont="1" applyBorder="1" applyAlignment="1">
      <alignment vertical="top" shrinkToFit="1"/>
    </xf>
    <xf numFmtId="4" fontId="17" fillId="4" borderId="42" xfId="0" applyNumberFormat="1" applyFont="1" applyFill="1" applyBorder="1" applyAlignment="1" applyProtection="1">
      <alignment vertical="top" shrinkToFit="1"/>
      <protection locked="0"/>
    </xf>
    <xf numFmtId="4" fontId="17" fillId="0" borderId="43" xfId="0" applyNumberFormat="1" applyFont="1" applyBorder="1" applyAlignment="1">
      <alignment vertical="top" shrinkToFit="1"/>
    </xf>
    <xf numFmtId="0" fontId="17" fillId="0" borderId="0" xfId="0" applyFont="1" applyAlignment="1">
      <alignment vertical="top"/>
    </xf>
    <xf numFmtId="49" fontId="17" fillId="0" borderId="0" xfId="0" applyNumberFormat="1" applyFont="1" applyAlignment="1">
      <alignment vertical="top"/>
    </xf>
    <xf numFmtId="165" fontId="18" fillId="0" borderId="0" xfId="0" quotePrefix="1" applyNumberFormat="1" applyFont="1" applyAlignment="1">
      <alignment horizontal="left" vertical="top" wrapText="1"/>
    </xf>
    <xf numFmtId="165" fontId="18" fillId="0" borderId="0" xfId="0" applyNumberFormat="1" applyFont="1" applyAlignment="1">
      <alignment horizontal="center" vertical="top" wrapText="1" shrinkToFit="1"/>
    </xf>
    <xf numFmtId="165" fontId="18" fillId="0" borderId="0" xfId="0" applyNumberFormat="1" applyFont="1" applyAlignment="1">
      <alignment vertical="top" wrapText="1" shrinkToFit="1"/>
    </xf>
    <xf numFmtId="4" fontId="17" fillId="0" borderId="0" xfId="0" applyNumberFormat="1" applyFont="1" applyAlignment="1">
      <alignment vertical="top" shrinkToFit="1"/>
    </xf>
    <xf numFmtId="4" fontId="5" fillId="3" borderId="38" xfId="0" applyNumberFormat="1" applyFont="1" applyFill="1" applyBorder="1" applyAlignment="1">
      <alignment vertical="top" shrinkToFit="1"/>
    </xf>
    <xf numFmtId="0" fontId="5" fillId="3" borderId="36" xfId="0" applyFont="1" applyFill="1" applyBorder="1" applyAlignment="1">
      <alignment vertical="top"/>
    </xf>
    <xf numFmtId="49" fontId="5" fillId="3" borderId="37" xfId="0" applyNumberFormat="1" applyFont="1" applyFill="1" applyBorder="1" applyAlignment="1">
      <alignment vertical="top"/>
    </xf>
    <xf numFmtId="49" fontId="5" fillId="3" borderId="37" xfId="0" applyNumberFormat="1" applyFont="1" applyFill="1" applyBorder="1" applyAlignment="1">
      <alignment vertical="top" wrapText="1"/>
    </xf>
    <xf numFmtId="0" fontId="5" fillId="3" borderId="37" xfId="0" applyFont="1" applyFill="1" applyBorder="1" applyAlignment="1">
      <alignment vertical="top"/>
    </xf>
    <xf numFmtId="4" fontId="5" fillId="3" borderId="38" xfId="0" applyNumberFormat="1" applyFont="1" applyFill="1" applyBorder="1" applyAlignment="1">
      <alignment vertical="top"/>
    </xf>
    <xf numFmtId="0" fontId="0" fillId="0" borderId="37" xfId="0" applyBorder="1" applyAlignment="1">
      <alignment horizontal="left" vertical="center" wrapText="1"/>
    </xf>
    <xf numFmtId="0" fontId="0" fillId="0" borderId="37" xfId="0" applyBorder="1" applyAlignment="1">
      <alignment wrapText="1"/>
    </xf>
    <xf numFmtId="4" fontId="19" fillId="0" borderId="36" xfId="0" applyNumberFormat="1" applyFont="1" applyBorder="1" applyAlignment="1">
      <alignment horizontal="right" vertical="center" indent="1"/>
    </xf>
    <xf numFmtId="4" fontId="19" fillId="0" borderId="38" xfId="0" applyNumberFormat="1" applyFont="1" applyBorder="1" applyAlignment="1">
      <alignment horizontal="right" vertical="center" indent="1"/>
    </xf>
    <xf numFmtId="0" fontId="15" fillId="0" borderId="41" xfId="0" applyFont="1" applyBorder="1" applyAlignment="1">
      <alignment horizontal="right" vertical="top"/>
    </xf>
    <xf numFmtId="0" fontId="3" fillId="2" borderId="0" xfId="0" applyFont="1" applyFill="1" applyAlignment="1">
      <alignment horizontal="left" wrapText="1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4" fontId="0" fillId="0" borderId="34" xfId="0" applyNumberFormat="1" applyBorder="1" applyAlignment="1">
      <alignment vertical="center" wrapTex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" fontId="0" fillId="3" borderId="38" xfId="0" applyNumberFormat="1" applyFill="1" applyBorder="1" applyAlignment="1">
      <alignment vertical="center"/>
    </xf>
    <xf numFmtId="4" fontId="8" fillId="0" borderId="34" xfId="0" applyNumberFormat="1" applyFont="1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9" fillId="0" borderId="36" xfId="0" applyNumberFormat="1" applyFont="1" applyBorder="1" applyAlignment="1">
      <alignment horizontal="right" vertical="center" indent="1"/>
    </xf>
    <xf numFmtId="4" fontId="19" fillId="0" borderId="38" xfId="0" applyNumberFormat="1" applyFont="1" applyBorder="1" applyAlignment="1">
      <alignment horizontal="right" vertical="center" indent="1"/>
    </xf>
    <xf numFmtId="4" fontId="19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4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Alignment="1" applyProtection="1">
      <alignment vertical="top" wrapText="1"/>
      <protection locked="0"/>
    </xf>
    <xf numFmtId="0" fontId="0" fillId="4" borderId="0" xfId="0" applyFill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49" fontId="15" fillId="0" borderId="42" xfId="0" applyNumberFormat="1" applyFont="1" applyFill="1" applyBorder="1" applyAlignment="1">
      <alignment horizontal="left" vertical="top" wrapText="1"/>
    </xf>
    <xf numFmtId="165" fontId="16" fillId="0" borderId="0" xfId="0" quotePrefix="1" applyNumberFormat="1" applyFont="1" applyFill="1" applyAlignment="1">
      <alignment horizontal="left" vertical="top" wrapText="1"/>
    </xf>
    <xf numFmtId="49" fontId="15" fillId="0" borderId="45" xfId="0" applyNumberFormat="1" applyFont="1" applyFill="1" applyBorder="1" applyAlignment="1">
      <alignment horizontal="left" vertical="top" wrapText="1"/>
    </xf>
    <xf numFmtId="0" fontId="15" fillId="0" borderId="0" xfId="0" applyFont="1" applyFill="1"/>
    <xf numFmtId="165" fontId="15" fillId="0" borderId="42" xfId="0" applyNumberFormat="1" applyFont="1" applyFill="1" applyBorder="1" applyAlignment="1">
      <alignment vertical="top" shrinkToFit="1"/>
    </xf>
    <xf numFmtId="165" fontId="16" fillId="0" borderId="0" xfId="0" applyNumberFormat="1" applyFont="1" applyFill="1" applyAlignment="1">
      <alignment vertical="top" wrapText="1" shrinkToFit="1"/>
    </xf>
    <xf numFmtId="165" fontId="15" fillId="0" borderId="45" xfId="0" applyNumberFormat="1" applyFont="1" applyFill="1" applyBorder="1" applyAlignment="1">
      <alignment vertical="top" shrinkToFi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L12" sqref="L12"/>
    </sheetView>
  </sheetViews>
  <sheetFormatPr defaultRowHeight="12.75" x14ac:dyDescent="0.2"/>
  <sheetData>
    <row r="1" spans="1:7" x14ac:dyDescent="0.2">
      <c r="A1" s="21" t="s">
        <v>39</v>
      </c>
    </row>
    <row r="2" spans="1:7" ht="57.75" customHeight="1" x14ac:dyDescent="0.2">
      <c r="A2" s="220" t="s">
        <v>40</v>
      </c>
      <c r="B2" s="220"/>
      <c r="C2" s="220"/>
      <c r="D2" s="220"/>
      <c r="E2" s="220"/>
      <c r="F2" s="220"/>
      <c r="G2" s="220"/>
    </row>
  </sheetData>
  <sheetProtection algorithmName="SHA-512" hashValue="nN2k7MjK0ZvRdz839RPOp1IdZkRCOLV8yaaH9Z1rxHmG0KfJUFEv+MCVlqVcfi0JUxNIRh2uT3Ol9UhtAQvm6g==" saltValue="op6VE5WvtXwTo8yS7Afozg==" spinCount="100000" sheet="1" objects="1" scenarios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38861-530A-4F3E-BC3E-D79B763E47C4}">
  <sheetPr>
    <outlinePr summaryBelow="0"/>
  </sheetPr>
  <dimension ref="A1:BH5000"/>
  <sheetViews>
    <sheetView workbookViewId="0">
      <pane ySplit="7" topLeftCell="A90" activePane="bottomLeft" state="frozen"/>
      <selection pane="bottomLeft" activeCell="AS115" sqref="AS115"/>
    </sheetView>
  </sheetViews>
  <sheetFormatPr defaultRowHeight="12.75" outlineLevelRow="3" x14ac:dyDescent="0.2"/>
  <cols>
    <col min="1" max="1" width="3.42578125" customWidth="1"/>
    <col min="2" max="2" width="12.5703125" style="120" customWidth="1"/>
    <col min="3" max="3" width="38.28515625" style="120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76" t="s">
        <v>7</v>
      </c>
      <c r="B1" s="276"/>
      <c r="C1" s="276"/>
      <c r="D1" s="276"/>
      <c r="E1" s="276"/>
      <c r="F1" s="276"/>
      <c r="G1" s="276"/>
      <c r="AG1" t="s">
        <v>166</v>
      </c>
    </row>
    <row r="2" spans="1:60" ht="24.95" customHeight="1" x14ac:dyDescent="0.2">
      <c r="A2" s="50" t="s">
        <v>8</v>
      </c>
      <c r="B2" s="49" t="s">
        <v>42</v>
      </c>
      <c r="C2" s="277" t="s">
        <v>43</v>
      </c>
      <c r="D2" s="278"/>
      <c r="E2" s="278"/>
      <c r="F2" s="278"/>
      <c r="G2" s="279"/>
      <c r="AG2" t="s">
        <v>167</v>
      </c>
    </row>
    <row r="3" spans="1:60" ht="24.95" customHeight="1" x14ac:dyDescent="0.2">
      <c r="A3" s="50" t="s">
        <v>9</v>
      </c>
      <c r="B3" s="49" t="s">
        <v>45</v>
      </c>
      <c r="C3" s="277" t="s">
        <v>43</v>
      </c>
      <c r="D3" s="278"/>
      <c r="E3" s="278"/>
      <c r="F3" s="278"/>
      <c r="G3" s="279"/>
      <c r="AC3" s="120" t="s">
        <v>167</v>
      </c>
      <c r="AG3" t="s">
        <v>168</v>
      </c>
    </row>
    <row r="4" spans="1:60" ht="24.95" customHeight="1" x14ac:dyDescent="0.2">
      <c r="A4" s="139" t="s">
        <v>10</v>
      </c>
      <c r="B4" s="140" t="s">
        <v>58</v>
      </c>
      <c r="C4" s="280" t="s">
        <v>59</v>
      </c>
      <c r="D4" s="281"/>
      <c r="E4" s="281"/>
      <c r="F4" s="281"/>
      <c r="G4" s="282"/>
      <c r="AG4" t="s">
        <v>169</v>
      </c>
    </row>
    <row r="5" spans="1:60" x14ac:dyDescent="0.2">
      <c r="D5" s="10"/>
    </row>
    <row r="6" spans="1:60" ht="38.25" x14ac:dyDescent="0.2">
      <c r="A6" s="142" t="s">
        <v>170</v>
      </c>
      <c r="B6" s="144" t="s">
        <v>171</v>
      </c>
      <c r="C6" s="144" t="s">
        <v>172</v>
      </c>
      <c r="D6" s="143" t="s">
        <v>173</v>
      </c>
      <c r="E6" s="142" t="s">
        <v>174</v>
      </c>
      <c r="F6" s="141" t="s">
        <v>175</v>
      </c>
      <c r="G6" s="142" t="s">
        <v>30</v>
      </c>
      <c r="H6" s="145" t="s">
        <v>31</v>
      </c>
      <c r="I6" s="145" t="s">
        <v>176</v>
      </c>
      <c r="J6" s="145" t="s">
        <v>32</v>
      </c>
      <c r="K6" s="145" t="s">
        <v>177</v>
      </c>
      <c r="L6" s="145" t="s">
        <v>178</v>
      </c>
      <c r="M6" s="145" t="s">
        <v>179</v>
      </c>
      <c r="N6" s="145" t="s">
        <v>180</v>
      </c>
      <c r="O6" s="145" t="s">
        <v>181</v>
      </c>
      <c r="P6" s="145" t="s">
        <v>182</v>
      </c>
      <c r="Q6" s="145" t="s">
        <v>183</v>
      </c>
      <c r="R6" s="145" t="s">
        <v>184</v>
      </c>
      <c r="S6" s="145" t="s">
        <v>185</v>
      </c>
      <c r="T6" s="145" t="s">
        <v>186</v>
      </c>
      <c r="U6" s="145" t="s">
        <v>187</v>
      </c>
      <c r="V6" s="145" t="s">
        <v>188</v>
      </c>
      <c r="W6" s="145" t="s">
        <v>189</v>
      </c>
      <c r="X6" s="145" t="s">
        <v>190</v>
      </c>
      <c r="Y6" s="145" t="s">
        <v>191</v>
      </c>
    </row>
    <row r="7" spans="1:60" hidden="1" x14ac:dyDescent="0.2">
      <c r="A7" s="3"/>
      <c r="B7" s="4"/>
      <c r="C7" s="4"/>
      <c r="D7" s="6"/>
      <c r="E7" s="147"/>
      <c r="F7" s="148"/>
      <c r="G7" s="148"/>
      <c r="H7" s="148"/>
      <c r="I7" s="148"/>
      <c r="J7" s="148"/>
      <c r="K7" s="148"/>
      <c r="L7" s="148"/>
      <c r="M7" s="148"/>
      <c r="N7" s="147"/>
      <c r="O7" s="147"/>
      <c r="P7" s="147"/>
      <c r="Q7" s="147"/>
      <c r="R7" s="148"/>
      <c r="S7" s="148"/>
      <c r="T7" s="148"/>
      <c r="U7" s="148"/>
      <c r="V7" s="148"/>
      <c r="W7" s="148"/>
      <c r="X7" s="148"/>
      <c r="Y7" s="148"/>
    </row>
    <row r="8" spans="1:60" ht="25.5" x14ac:dyDescent="0.2">
      <c r="A8" s="160" t="s">
        <v>192</v>
      </c>
      <c r="B8" s="161" t="s">
        <v>96</v>
      </c>
      <c r="C8" s="179" t="s">
        <v>97</v>
      </c>
      <c r="D8" s="162"/>
      <c r="E8" s="163"/>
      <c r="F8" s="164"/>
      <c r="G8" s="165">
        <f>SUMIF(AG9:AG9,"&lt;&gt;NOR",G9:G9)</f>
        <v>0</v>
      </c>
      <c r="H8" s="159"/>
      <c r="I8" s="159">
        <f>SUM(I9:I9)</f>
        <v>0</v>
      </c>
      <c r="J8" s="159"/>
      <c r="K8" s="159">
        <f>SUM(K9:K9)</f>
        <v>24495</v>
      </c>
      <c r="L8" s="159"/>
      <c r="M8" s="159">
        <f>SUM(M9:M9)</f>
        <v>0</v>
      </c>
      <c r="N8" s="158"/>
      <c r="O8" s="158">
        <f>SUM(O9:O9)</f>
        <v>0.17</v>
      </c>
      <c r="P8" s="158"/>
      <c r="Q8" s="158">
        <f>SUM(Q9:Q9)</f>
        <v>0</v>
      </c>
      <c r="R8" s="159"/>
      <c r="S8" s="159"/>
      <c r="T8" s="159"/>
      <c r="U8" s="159"/>
      <c r="V8" s="159">
        <f>SUM(V9:V9)</f>
        <v>0</v>
      </c>
      <c r="W8" s="159"/>
      <c r="X8" s="159"/>
      <c r="Y8" s="159"/>
      <c r="AG8" t="s">
        <v>193</v>
      </c>
    </row>
    <row r="9" spans="1:60" ht="22.5" outlineLevel="1" x14ac:dyDescent="0.2">
      <c r="A9" s="173">
        <v>1</v>
      </c>
      <c r="B9" s="174" t="s">
        <v>1979</v>
      </c>
      <c r="C9" s="180" t="s">
        <v>1980</v>
      </c>
      <c r="D9" s="175" t="s">
        <v>344</v>
      </c>
      <c r="E9" s="176">
        <v>115</v>
      </c>
      <c r="F9" s="177"/>
      <c r="G9" s="178">
        <f>ROUND(E9*F9,2)</f>
        <v>0</v>
      </c>
      <c r="H9" s="157">
        <v>0</v>
      </c>
      <c r="I9" s="156">
        <f>ROUND(E9*H9,2)</f>
        <v>0</v>
      </c>
      <c r="J9" s="157">
        <v>213</v>
      </c>
      <c r="K9" s="156">
        <f>ROUND(E9*J9,2)</f>
        <v>24495</v>
      </c>
      <c r="L9" s="156">
        <v>21</v>
      </c>
      <c r="M9" s="156">
        <f>G9*(1+L9/100)</f>
        <v>0</v>
      </c>
      <c r="N9" s="155">
        <v>1.5E-3</v>
      </c>
      <c r="O9" s="155">
        <f>ROUND(E9*N9,2)</f>
        <v>0.17</v>
      </c>
      <c r="P9" s="155">
        <v>0</v>
      </c>
      <c r="Q9" s="155">
        <f>ROUND(E9*P9,2)</f>
        <v>0</v>
      </c>
      <c r="R9" s="156"/>
      <c r="S9" s="156" t="s">
        <v>1293</v>
      </c>
      <c r="T9" s="156" t="s">
        <v>1294</v>
      </c>
      <c r="U9" s="156">
        <v>0</v>
      </c>
      <c r="V9" s="156">
        <f>ROUND(E9*U9,2)</f>
        <v>0</v>
      </c>
      <c r="W9" s="156"/>
      <c r="X9" s="156" t="s">
        <v>199</v>
      </c>
      <c r="Y9" s="156" t="s">
        <v>200</v>
      </c>
      <c r="Z9" s="146"/>
      <c r="AA9" s="146"/>
      <c r="AB9" s="146"/>
      <c r="AC9" s="146"/>
      <c r="AD9" s="146"/>
      <c r="AE9" s="146"/>
      <c r="AF9" s="146"/>
      <c r="AG9" s="146" t="s">
        <v>201</v>
      </c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</row>
    <row r="10" spans="1:60" x14ac:dyDescent="0.2">
      <c r="A10" s="160" t="s">
        <v>192</v>
      </c>
      <c r="B10" s="161" t="s">
        <v>101</v>
      </c>
      <c r="C10" s="179" t="s">
        <v>102</v>
      </c>
      <c r="D10" s="162"/>
      <c r="E10" s="163"/>
      <c r="F10" s="164"/>
      <c r="G10" s="165">
        <f>SUMIF(AG11:AG17,"&lt;&gt;NOR",G11:G17)</f>
        <v>0</v>
      </c>
      <c r="H10" s="159"/>
      <c r="I10" s="159">
        <f>SUM(I11:I17)</f>
        <v>0</v>
      </c>
      <c r="J10" s="159"/>
      <c r="K10" s="159">
        <f>SUM(K11:K17)</f>
        <v>50732</v>
      </c>
      <c r="L10" s="159"/>
      <c r="M10" s="159">
        <f>SUM(M11:M17)</f>
        <v>0</v>
      </c>
      <c r="N10" s="158"/>
      <c r="O10" s="158">
        <f>SUM(O11:O17)</f>
        <v>0</v>
      </c>
      <c r="P10" s="158"/>
      <c r="Q10" s="158">
        <f>SUM(Q11:Q17)</f>
        <v>28.16</v>
      </c>
      <c r="R10" s="159"/>
      <c r="S10" s="159"/>
      <c r="T10" s="159"/>
      <c r="U10" s="159"/>
      <c r="V10" s="159">
        <f>SUM(V11:V17)</f>
        <v>110.8</v>
      </c>
      <c r="W10" s="159"/>
      <c r="X10" s="159"/>
      <c r="Y10" s="159"/>
      <c r="AG10" t="s">
        <v>193</v>
      </c>
    </row>
    <row r="11" spans="1:60" ht="56.25" outlineLevel="1" x14ac:dyDescent="0.2">
      <c r="A11" s="173">
        <v>2</v>
      </c>
      <c r="B11" s="174" t="s">
        <v>1981</v>
      </c>
      <c r="C11" s="180" t="s">
        <v>1982</v>
      </c>
      <c r="D11" s="175" t="s">
        <v>220</v>
      </c>
      <c r="E11" s="176">
        <v>54</v>
      </c>
      <c r="F11" s="177"/>
      <c r="G11" s="178">
        <f t="shared" ref="G11:G17" si="0">ROUND(E11*F11,2)</f>
        <v>0</v>
      </c>
      <c r="H11" s="157">
        <v>0</v>
      </c>
      <c r="I11" s="156">
        <f t="shared" ref="I11:I17" si="1">ROUND(E11*H11,2)</f>
        <v>0</v>
      </c>
      <c r="J11" s="157">
        <v>180</v>
      </c>
      <c r="K11" s="156">
        <f t="shared" ref="K11:K17" si="2">ROUND(E11*J11,2)</f>
        <v>9720</v>
      </c>
      <c r="L11" s="156">
        <v>21</v>
      </c>
      <c r="M11" s="156">
        <f t="shared" ref="M11:M17" si="3">G11*(1+L11/100)</f>
        <v>0</v>
      </c>
      <c r="N11" s="155">
        <v>0</v>
      </c>
      <c r="O11" s="155">
        <f t="shared" ref="O11:O17" si="4">ROUND(E11*N11,2)</f>
        <v>0</v>
      </c>
      <c r="P11" s="155">
        <v>6.9000000000000006E-2</v>
      </c>
      <c r="Q11" s="155">
        <f t="shared" ref="Q11:Q17" si="5">ROUND(E11*P11,2)</f>
        <v>3.73</v>
      </c>
      <c r="R11" s="156"/>
      <c r="S11" s="156" t="s">
        <v>231</v>
      </c>
      <c r="T11" s="156" t="s">
        <v>1294</v>
      </c>
      <c r="U11" s="156">
        <v>0.21299999999999999</v>
      </c>
      <c r="V11" s="156">
        <f t="shared" ref="V11:V17" si="6">ROUND(E11*U11,2)</f>
        <v>11.5</v>
      </c>
      <c r="W11" s="156"/>
      <c r="X11" s="156" t="s">
        <v>199</v>
      </c>
      <c r="Y11" s="156" t="s">
        <v>200</v>
      </c>
      <c r="Z11" s="146"/>
      <c r="AA11" s="146"/>
      <c r="AB11" s="146"/>
      <c r="AC11" s="146"/>
      <c r="AD11" s="146"/>
      <c r="AE11" s="146"/>
      <c r="AF11" s="146"/>
      <c r="AG11" s="146" t="s">
        <v>201</v>
      </c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</row>
    <row r="12" spans="1:60" ht="56.25" outlineLevel="1" x14ac:dyDescent="0.2">
      <c r="A12" s="173">
        <v>3</v>
      </c>
      <c r="B12" s="174" t="s">
        <v>1983</v>
      </c>
      <c r="C12" s="180" t="s">
        <v>1984</v>
      </c>
      <c r="D12" s="175" t="s">
        <v>220</v>
      </c>
      <c r="E12" s="176">
        <v>20</v>
      </c>
      <c r="F12" s="177"/>
      <c r="G12" s="178">
        <f t="shared" si="0"/>
        <v>0</v>
      </c>
      <c r="H12" s="157">
        <v>0</v>
      </c>
      <c r="I12" s="156">
        <f t="shared" si="1"/>
        <v>0</v>
      </c>
      <c r="J12" s="157">
        <v>333</v>
      </c>
      <c r="K12" s="156">
        <f t="shared" si="2"/>
        <v>6660</v>
      </c>
      <c r="L12" s="156">
        <v>21</v>
      </c>
      <c r="M12" s="156">
        <f t="shared" si="3"/>
        <v>0</v>
      </c>
      <c r="N12" s="155">
        <v>0</v>
      </c>
      <c r="O12" s="155">
        <f t="shared" si="4"/>
        <v>0</v>
      </c>
      <c r="P12" s="155">
        <v>0.13800000000000001</v>
      </c>
      <c r="Q12" s="155">
        <f t="shared" si="5"/>
        <v>2.76</v>
      </c>
      <c r="R12" s="156"/>
      <c r="S12" s="156" t="s">
        <v>231</v>
      </c>
      <c r="T12" s="156" t="s">
        <v>1294</v>
      </c>
      <c r="U12" s="156">
        <v>0.81299999999999994</v>
      </c>
      <c r="V12" s="156">
        <f t="shared" si="6"/>
        <v>16.260000000000002</v>
      </c>
      <c r="W12" s="156"/>
      <c r="X12" s="156" t="s">
        <v>199</v>
      </c>
      <c r="Y12" s="156" t="s">
        <v>200</v>
      </c>
      <c r="Z12" s="146"/>
      <c r="AA12" s="146"/>
      <c r="AB12" s="146"/>
      <c r="AC12" s="146"/>
      <c r="AD12" s="146"/>
      <c r="AE12" s="146"/>
      <c r="AF12" s="146"/>
      <c r="AG12" s="146" t="s">
        <v>201</v>
      </c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</row>
    <row r="13" spans="1:60" ht="56.25" outlineLevel="1" x14ac:dyDescent="0.2">
      <c r="A13" s="173">
        <v>4</v>
      </c>
      <c r="B13" s="174" t="s">
        <v>1985</v>
      </c>
      <c r="C13" s="180" t="s">
        <v>1986</v>
      </c>
      <c r="D13" s="175" t="s">
        <v>220</v>
      </c>
      <c r="E13" s="176">
        <v>4</v>
      </c>
      <c r="F13" s="177"/>
      <c r="G13" s="178">
        <f t="shared" si="0"/>
        <v>0</v>
      </c>
      <c r="H13" s="157">
        <v>0</v>
      </c>
      <c r="I13" s="156">
        <f t="shared" si="1"/>
        <v>0</v>
      </c>
      <c r="J13" s="157">
        <v>630</v>
      </c>
      <c r="K13" s="156">
        <f t="shared" si="2"/>
        <v>2520</v>
      </c>
      <c r="L13" s="156">
        <v>21</v>
      </c>
      <c r="M13" s="156">
        <f t="shared" si="3"/>
        <v>0</v>
      </c>
      <c r="N13" s="155">
        <v>0</v>
      </c>
      <c r="O13" s="155">
        <f t="shared" si="4"/>
        <v>0</v>
      </c>
      <c r="P13" s="155">
        <v>0.20699999999999999</v>
      </c>
      <c r="Q13" s="155">
        <f t="shared" si="5"/>
        <v>0.83</v>
      </c>
      <c r="R13" s="156"/>
      <c r="S13" s="156" t="s">
        <v>231</v>
      </c>
      <c r="T13" s="156" t="s">
        <v>1294</v>
      </c>
      <c r="U13" s="156">
        <v>1.538</v>
      </c>
      <c r="V13" s="156">
        <f t="shared" si="6"/>
        <v>6.15</v>
      </c>
      <c r="W13" s="156"/>
      <c r="X13" s="156" t="s">
        <v>199</v>
      </c>
      <c r="Y13" s="156" t="s">
        <v>200</v>
      </c>
      <c r="Z13" s="146"/>
      <c r="AA13" s="146"/>
      <c r="AB13" s="146"/>
      <c r="AC13" s="146"/>
      <c r="AD13" s="146"/>
      <c r="AE13" s="146"/>
      <c r="AF13" s="146"/>
      <c r="AG13" s="146" t="s">
        <v>201</v>
      </c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</row>
    <row r="14" spans="1:60" ht="56.25" outlineLevel="1" x14ac:dyDescent="0.2">
      <c r="A14" s="173">
        <v>5</v>
      </c>
      <c r="B14" s="174" t="s">
        <v>1987</v>
      </c>
      <c r="C14" s="180" t="s">
        <v>1988</v>
      </c>
      <c r="D14" s="175" t="s">
        <v>220</v>
      </c>
      <c r="E14" s="176">
        <v>9</v>
      </c>
      <c r="F14" s="177"/>
      <c r="G14" s="178">
        <f t="shared" si="0"/>
        <v>0</v>
      </c>
      <c r="H14" s="157">
        <v>0</v>
      </c>
      <c r="I14" s="156">
        <f t="shared" si="1"/>
        <v>0</v>
      </c>
      <c r="J14" s="157">
        <v>830</v>
      </c>
      <c r="K14" s="156">
        <f t="shared" si="2"/>
        <v>7470</v>
      </c>
      <c r="L14" s="156">
        <v>21</v>
      </c>
      <c r="M14" s="156">
        <f t="shared" si="3"/>
        <v>0</v>
      </c>
      <c r="N14" s="155">
        <v>0</v>
      </c>
      <c r="O14" s="155">
        <f t="shared" si="4"/>
        <v>0</v>
      </c>
      <c r="P14" s="155">
        <v>0.27600000000000002</v>
      </c>
      <c r="Q14" s="155">
        <f t="shared" si="5"/>
        <v>2.48</v>
      </c>
      <c r="R14" s="156"/>
      <c r="S14" s="156" t="s">
        <v>231</v>
      </c>
      <c r="T14" s="156" t="s">
        <v>1294</v>
      </c>
      <c r="U14" s="156">
        <v>2.024</v>
      </c>
      <c r="V14" s="156">
        <f t="shared" si="6"/>
        <v>18.22</v>
      </c>
      <c r="W14" s="156"/>
      <c r="X14" s="156" t="s">
        <v>199</v>
      </c>
      <c r="Y14" s="156" t="s">
        <v>200</v>
      </c>
      <c r="Z14" s="146"/>
      <c r="AA14" s="146"/>
      <c r="AB14" s="146"/>
      <c r="AC14" s="146"/>
      <c r="AD14" s="146"/>
      <c r="AE14" s="146"/>
      <c r="AF14" s="146"/>
      <c r="AG14" s="146" t="s">
        <v>201</v>
      </c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</row>
    <row r="15" spans="1:60" ht="45" outlineLevel="1" x14ac:dyDescent="0.2">
      <c r="A15" s="173">
        <v>6</v>
      </c>
      <c r="B15" s="174" t="s">
        <v>619</v>
      </c>
      <c r="C15" s="180" t="s">
        <v>1989</v>
      </c>
      <c r="D15" s="175" t="s">
        <v>246</v>
      </c>
      <c r="E15" s="176">
        <v>8</v>
      </c>
      <c r="F15" s="177"/>
      <c r="G15" s="178">
        <f t="shared" si="0"/>
        <v>0</v>
      </c>
      <c r="H15" s="157">
        <v>0</v>
      </c>
      <c r="I15" s="156">
        <f t="shared" si="1"/>
        <v>0</v>
      </c>
      <c r="J15" s="157">
        <v>324</v>
      </c>
      <c r="K15" s="156">
        <f t="shared" si="2"/>
        <v>2592</v>
      </c>
      <c r="L15" s="156">
        <v>21</v>
      </c>
      <c r="M15" s="156">
        <f t="shared" si="3"/>
        <v>0</v>
      </c>
      <c r="N15" s="155">
        <v>0</v>
      </c>
      <c r="O15" s="155">
        <f t="shared" si="4"/>
        <v>0</v>
      </c>
      <c r="P15" s="155">
        <v>0.27</v>
      </c>
      <c r="Q15" s="155">
        <f t="shared" si="5"/>
        <v>2.16</v>
      </c>
      <c r="R15" s="156"/>
      <c r="S15" s="156" t="s">
        <v>231</v>
      </c>
      <c r="T15" s="156" t="s">
        <v>1294</v>
      </c>
      <c r="U15" s="156">
        <v>0.70499999999999996</v>
      </c>
      <c r="V15" s="156">
        <f t="shared" si="6"/>
        <v>5.64</v>
      </c>
      <c r="W15" s="156"/>
      <c r="X15" s="156" t="s">
        <v>199</v>
      </c>
      <c r="Y15" s="156" t="s">
        <v>200</v>
      </c>
      <c r="Z15" s="146"/>
      <c r="AA15" s="146"/>
      <c r="AB15" s="146"/>
      <c r="AC15" s="146"/>
      <c r="AD15" s="146"/>
      <c r="AE15" s="146"/>
      <c r="AF15" s="146"/>
      <c r="AG15" s="146" t="s">
        <v>201</v>
      </c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</row>
    <row r="16" spans="1:60" ht="45" outlineLevel="1" x14ac:dyDescent="0.2">
      <c r="A16" s="173">
        <v>7</v>
      </c>
      <c r="B16" s="174" t="s">
        <v>625</v>
      </c>
      <c r="C16" s="180" t="s">
        <v>1990</v>
      </c>
      <c r="D16" s="175" t="s">
        <v>234</v>
      </c>
      <c r="E16" s="176">
        <v>8</v>
      </c>
      <c r="F16" s="177"/>
      <c r="G16" s="178">
        <f t="shared" si="0"/>
        <v>0</v>
      </c>
      <c r="H16" s="157">
        <v>0</v>
      </c>
      <c r="I16" s="156">
        <f t="shared" si="1"/>
        <v>0</v>
      </c>
      <c r="J16" s="157">
        <v>2380</v>
      </c>
      <c r="K16" s="156">
        <f t="shared" si="2"/>
        <v>19040</v>
      </c>
      <c r="L16" s="156">
        <v>21</v>
      </c>
      <c r="M16" s="156">
        <f t="shared" si="3"/>
        <v>0</v>
      </c>
      <c r="N16" s="155">
        <v>0</v>
      </c>
      <c r="O16" s="155">
        <f t="shared" si="4"/>
        <v>0</v>
      </c>
      <c r="P16" s="155">
        <v>1.8</v>
      </c>
      <c r="Q16" s="155">
        <f t="shared" si="5"/>
        <v>14.4</v>
      </c>
      <c r="R16" s="156"/>
      <c r="S16" s="156" t="s">
        <v>231</v>
      </c>
      <c r="T16" s="156" t="s">
        <v>1294</v>
      </c>
      <c r="U16" s="156">
        <v>5.7960000000000003</v>
      </c>
      <c r="V16" s="156">
        <f t="shared" si="6"/>
        <v>46.37</v>
      </c>
      <c r="W16" s="156"/>
      <c r="X16" s="156" t="s">
        <v>199</v>
      </c>
      <c r="Y16" s="156" t="s">
        <v>200</v>
      </c>
      <c r="Z16" s="146"/>
      <c r="AA16" s="146"/>
      <c r="AB16" s="146"/>
      <c r="AC16" s="146"/>
      <c r="AD16" s="146"/>
      <c r="AE16" s="146"/>
      <c r="AF16" s="146"/>
      <c r="AG16" s="146" t="s">
        <v>201</v>
      </c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</row>
    <row r="17" spans="1:60" ht="45" outlineLevel="1" x14ac:dyDescent="0.2">
      <c r="A17" s="173">
        <v>8</v>
      </c>
      <c r="B17" s="174" t="s">
        <v>1991</v>
      </c>
      <c r="C17" s="180" t="s">
        <v>1992</v>
      </c>
      <c r="D17" s="175" t="s">
        <v>234</v>
      </c>
      <c r="E17" s="176">
        <v>1</v>
      </c>
      <c r="F17" s="177"/>
      <c r="G17" s="178">
        <f t="shared" si="0"/>
        <v>0</v>
      </c>
      <c r="H17" s="157">
        <v>0</v>
      </c>
      <c r="I17" s="156">
        <f t="shared" si="1"/>
        <v>0</v>
      </c>
      <c r="J17" s="157">
        <v>2730</v>
      </c>
      <c r="K17" s="156">
        <f t="shared" si="2"/>
        <v>2730</v>
      </c>
      <c r="L17" s="156">
        <v>21</v>
      </c>
      <c r="M17" s="156">
        <f t="shared" si="3"/>
        <v>0</v>
      </c>
      <c r="N17" s="155">
        <v>0</v>
      </c>
      <c r="O17" s="155">
        <f t="shared" si="4"/>
        <v>0</v>
      </c>
      <c r="P17" s="155">
        <v>1.8</v>
      </c>
      <c r="Q17" s="155">
        <f t="shared" si="5"/>
        <v>1.8</v>
      </c>
      <c r="R17" s="156"/>
      <c r="S17" s="156" t="s">
        <v>231</v>
      </c>
      <c r="T17" s="156" t="s">
        <v>1294</v>
      </c>
      <c r="U17" s="156">
        <v>6.6609999999999996</v>
      </c>
      <c r="V17" s="156">
        <f t="shared" si="6"/>
        <v>6.66</v>
      </c>
      <c r="W17" s="156"/>
      <c r="X17" s="156" t="s">
        <v>199</v>
      </c>
      <c r="Y17" s="156" t="s">
        <v>200</v>
      </c>
      <c r="Z17" s="146"/>
      <c r="AA17" s="146"/>
      <c r="AB17" s="146"/>
      <c r="AC17" s="146"/>
      <c r="AD17" s="146"/>
      <c r="AE17" s="146"/>
      <c r="AF17" s="146"/>
      <c r="AG17" s="146" t="s">
        <v>201</v>
      </c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</row>
    <row r="18" spans="1:60" x14ac:dyDescent="0.2">
      <c r="A18" s="160" t="s">
        <v>192</v>
      </c>
      <c r="B18" s="161" t="s">
        <v>140</v>
      </c>
      <c r="C18" s="179" t="s">
        <v>141</v>
      </c>
      <c r="D18" s="162"/>
      <c r="E18" s="163"/>
      <c r="F18" s="164"/>
      <c r="G18" s="165">
        <f>SUMIF(AG19:AG100,"&lt;&gt;NOR",G19:G100)</f>
        <v>0</v>
      </c>
      <c r="H18" s="159"/>
      <c r="I18" s="159">
        <f>SUM(I19:I100)</f>
        <v>1867622.04</v>
      </c>
      <c r="J18" s="159"/>
      <c r="K18" s="159">
        <f>SUM(K19:K100)</f>
        <v>581209.1</v>
      </c>
      <c r="L18" s="159"/>
      <c r="M18" s="159">
        <f>SUM(M19:M100)</f>
        <v>0</v>
      </c>
      <c r="N18" s="158"/>
      <c r="O18" s="158">
        <f>SUM(O19:O100)</f>
        <v>2.1300000000000003</v>
      </c>
      <c r="P18" s="158"/>
      <c r="Q18" s="158">
        <f>SUM(Q19:Q100)</f>
        <v>0</v>
      </c>
      <c r="R18" s="159"/>
      <c r="S18" s="159"/>
      <c r="T18" s="159"/>
      <c r="U18" s="159"/>
      <c r="V18" s="159">
        <f>SUM(V19:V100)</f>
        <v>0</v>
      </c>
      <c r="W18" s="159"/>
      <c r="X18" s="159"/>
      <c r="Y18" s="159"/>
      <c r="AG18" t="s">
        <v>193</v>
      </c>
    </row>
    <row r="19" spans="1:60" outlineLevel="1" x14ac:dyDescent="0.2">
      <c r="A19" s="173">
        <v>9</v>
      </c>
      <c r="B19" s="174" t="s">
        <v>1993</v>
      </c>
      <c r="C19" s="180" t="s">
        <v>1994</v>
      </c>
      <c r="D19" s="175" t="s">
        <v>533</v>
      </c>
      <c r="E19" s="176">
        <v>1</v>
      </c>
      <c r="F19" s="177"/>
      <c r="G19" s="178">
        <f t="shared" ref="G19:G50" si="7">ROUND(E19*F19,2)</f>
        <v>0</v>
      </c>
      <c r="H19" s="157">
        <v>0</v>
      </c>
      <c r="I19" s="156">
        <f t="shared" ref="I19:I50" si="8">ROUND(E19*H19,2)</f>
        <v>0</v>
      </c>
      <c r="J19" s="157">
        <v>6250</v>
      </c>
      <c r="K19" s="156">
        <f t="shared" ref="K19:K50" si="9">ROUND(E19*J19,2)</f>
        <v>6250</v>
      </c>
      <c r="L19" s="156">
        <v>21</v>
      </c>
      <c r="M19" s="156">
        <f t="shared" ref="M19:M50" si="10">G19*(1+L19/100)</f>
        <v>0</v>
      </c>
      <c r="N19" s="155">
        <v>0</v>
      </c>
      <c r="O19" s="155">
        <f t="shared" ref="O19:O50" si="11">ROUND(E19*N19,2)</f>
        <v>0</v>
      </c>
      <c r="P19" s="155">
        <v>0</v>
      </c>
      <c r="Q19" s="155">
        <f t="shared" ref="Q19:Q50" si="12">ROUND(E19*P19,2)</f>
        <v>0</v>
      </c>
      <c r="R19" s="156"/>
      <c r="S19" s="156" t="s">
        <v>197</v>
      </c>
      <c r="T19" s="156" t="s">
        <v>198</v>
      </c>
      <c r="U19" s="156">
        <v>0</v>
      </c>
      <c r="V19" s="156">
        <f t="shared" ref="V19:V50" si="13">ROUND(E19*U19,2)</f>
        <v>0</v>
      </c>
      <c r="W19" s="156"/>
      <c r="X19" s="156" t="s">
        <v>199</v>
      </c>
      <c r="Y19" s="156" t="s">
        <v>200</v>
      </c>
      <c r="Z19" s="146"/>
      <c r="AA19" s="146"/>
      <c r="AB19" s="146"/>
      <c r="AC19" s="146"/>
      <c r="AD19" s="146"/>
      <c r="AE19" s="146"/>
      <c r="AF19" s="146"/>
      <c r="AG19" s="146" t="s">
        <v>677</v>
      </c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</row>
    <row r="20" spans="1:60" ht="22.5" outlineLevel="1" x14ac:dyDescent="0.2">
      <c r="A20" s="173">
        <v>10</v>
      </c>
      <c r="B20" s="174" t="s">
        <v>1995</v>
      </c>
      <c r="C20" s="180" t="s">
        <v>1996</v>
      </c>
      <c r="D20" s="175" t="s">
        <v>533</v>
      </c>
      <c r="E20" s="176">
        <v>1</v>
      </c>
      <c r="F20" s="177"/>
      <c r="G20" s="178">
        <f t="shared" si="7"/>
        <v>0</v>
      </c>
      <c r="H20" s="157">
        <v>0</v>
      </c>
      <c r="I20" s="156">
        <f t="shared" si="8"/>
        <v>0</v>
      </c>
      <c r="J20" s="157">
        <v>15000</v>
      </c>
      <c r="K20" s="156">
        <f t="shared" si="9"/>
        <v>15000</v>
      </c>
      <c r="L20" s="156">
        <v>21</v>
      </c>
      <c r="M20" s="156">
        <f t="shared" si="10"/>
        <v>0</v>
      </c>
      <c r="N20" s="155">
        <v>0</v>
      </c>
      <c r="O20" s="155">
        <f t="shared" si="11"/>
        <v>0</v>
      </c>
      <c r="P20" s="155">
        <v>0</v>
      </c>
      <c r="Q20" s="155">
        <f t="shared" si="12"/>
        <v>0</v>
      </c>
      <c r="R20" s="156"/>
      <c r="S20" s="156" t="s">
        <v>197</v>
      </c>
      <c r="T20" s="156" t="s">
        <v>198</v>
      </c>
      <c r="U20" s="156">
        <v>0</v>
      </c>
      <c r="V20" s="156">
        <f t="shared" si="13"/>
        <v>0</v>
      </c>
      <c r="W20" s="156"/>
      <c r="X20" s="156" t="s">
        <v>199</v>
      </c>
      <c r="Y20" s="156" t="s">
        <v>200</v>
      </c>
      <c r="Z20" s="146"/>
      <c r="AA20" s="146"/>
      <c r="AB20" s="146"/>
      <c r="AC20" s="146"/>
      <c r="AD20" s="146"/>
      <c r="AE20" s="146"/>
      <c r="AF20" s="146"/>
      <c r="AG20" s="146" t="s">
        <v>677</v>
      </c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</row>
    <row r="21" spans="1:60" ht="22.5" outlineLevel="1" x14ac:dyDescent="0.2">
      <c r="A21" s="173">
        <v>11</v>
      </c>
      <c r="B21" s="174" t="s">
        <v>1997</v>
      </c>
      <c r="C21" s="180" t="s">
        <v>1998</v>
      </c>
      <c r="D21" s="175" t="s">
        <v>533</v>
      </c>
      <c r="E21" s="176">
        <v>1</v>
      </c>
      <c r="F21" s="177"/>
      <c r="G21" s="178">
        <f t="shared" si="7"/>
        <v>0</v>
      </c>
      <c r="H21" s="157">
        <v>0</v>
      </c>
      <c r="I21" s="156">
        <f t="shared" si="8"/>
        <v>0</v>
      </c>
      <c r="J21" s="157">
        <v>48550</v>
      </c>
      <c r="K21" s="156">
        <f t="shared" si="9"/>
        <v>48550</v>
      </c>
      <c r="L21" s="156">
        <v>21</v>
      </c>
      <c r="M21" s="156">
        <f t="shared" si="10"/>
        <v>0</v>
      </c>
      <c r="N21" s="155">
        <v>0</v>
      </c>
      <c r="O21" s="155">
        <f t="shared" si="11"/>
        <v>0</v>
      </c>
      <c r="P21" s="155">
        <v>0</v>
      </c>
      <c r="Q21" s="155">
        <f t="shared" si="12"/>
        <v>0</v>
      </c>
      <c r="R21" s="156"/>
      <c r="S21" s="156" t="s">
        <v>197</v>
      </c>
      <c r="T21" s="156" t="s">
        <v>198</v>
      </c>
      <c r="U21" s="156">
        <v>0</v>
      </c>
      <c r="V21" s="156">
        <f t="shared" si="13"/>
        <v>0</v>
      </c>
      <c r="W21" s="156"/>
      <c r="X21" s="156" t="s">
        <v>199</v>
      </c>
      <c r="Y21" s="156" t="s">
        <v>200</v>
      </c>
      <c r="Z21" s="146"/>
      <c r="AA21" s="146"/>
      <c r="AB21" s="146"/>
      <c r="AC21" s="146"/>
      <c r="AD21" s="146"/>
      <c r="AE21" s="146"/>
      <c r="AF21" s="146"/>
      <c r="AG21" s="146" t="s">
        <v>677</v>
      </c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</row>
    <row r="22" spans="1:60" ht="22.5" outlineLevel="1" x14ac:dyDescent="0.2">
      <c r="A22" s="173">
        <v>12</v>
      </c>
      <c r="B22" s="174" t="s">
        <v>1999</v>
      </c>
      <c r="C22" s="180" t="s">
        <v>2000</v>
      </c>
      <c r="D22" s="175" t="s">
        <v>220</v>
      </c>
      <c r="E22" s="176">
        <v>28</v>
      </c>
      <c r="F22" s="177"/>
      <c r="G22" s="178">
        <f t="shared" si="7"/>
        <v>0</v>
      </c>
      <c r="H22" s="157">
        <v>0</v>
      </c>
      <c r="I22" s="156">
        <f t="shared" si="8"/>
        <v>0</v>
      </c>
      <c r="J22" s="157">
        <v>220</v>
      </c>
      <c r="K22" s="156">
        <f t="shared" si="9"/>
        <v>6160</v>
      </c>
      <c r="L22" s="156">
        <v>21</v>
      </c>
      <c r="M22" s="156">
        <f t="shared" si="10"/>
        <v>0</v>
      </c>
      <c r="N22" s="155">
        <v>0</v>
      </c>
      <c r="O22" s="155">
        <f t="shared" si="11"/>
        <v>0</v>
      </c>
      <c r="P22" s="155">
        <v>0</v>
      </c>
      <c r="Q22" s="155">
        <f t="shared" si="12"/>
        <v>0</v>
      </c>
      <c r="R22" s="156"/>
      <c r="S22" s="156" t="s">
        <v>1293</v>
      </c>
      <c r="T22" s="156" t="s">
        <v>1294</v>
      </c>
      <c r="U22" s="156">
        <v>0</v>
      </c>
      <c r="V22" s="156">
        <f t="shared" si="13"/>
        <v>0</v>
      </c>
      <c r="W22" s="156"/>
      <c r="X22" s="156" t="s">
        <v>199</v>
      </c>
      <c r="Y22" s="156" t="s">
        <v>200</v>
      </c>
      <c r="Z22" s="146"/>
      <c r="AA22" s="146"/>
      <c r="AB22" s="146"/>
      <c r="AC22" s="146"/>
      <c r="AD22" s="146"/>
      <c r="AE22" s="146"/>
      <c r="AF22" s="146"/>
      <c r="AG22" s="146" t="s">
        <v>677</v>
      </c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</row>
    <row r="23" spans="1:60" outlineLevel="1" x14ac:dyDescent="0.2">
      <c r="A23" s="173">
        <v>13</v>
      </c>
      <c r="B23" s="174" t="s">
        <v>2001</v>
      </c>
      <c r="C23" s="180" t="s">
        <v>2002</v>
      </c>
      <c r="D23" s="175" t="s">
        <v>220</v>
      </c>
      <c r="E23" s="176">
        <v>25</v>
      </c>
      <c r="F23" s="177"/>
      <c r="G23" s="178">
        <f t="shared" si="7"/>
        <v>0</v>
      </c>
      <c r="H23" s="157">
        <v>2350</v>
      </c>
      <c r="I23" s="156">
        <f t="shared" si="8"/>
        <v>58750</v>
      </c>
      <c r="J23" s="157">
        <v>0</v>
      </c>
      <c r="K23" s="156">
        <f t="shared" si="9"/>
        <v>0</v>
      </c>
      <c r="L23" s="156">
        <v>21</v>
      </c>
      <c r="M23" s="156">
        <f t="shared" si="10"/>
        <v>0</v>
      </c>
      <c r="N23" s="155">
        <v>0</v>
      </c>
      <c r="O23" s="155">
        <f t="shared" si="11"/>
        <v>0</v>
      </c>
      <c r="P23" s="155">
        <v>0</v>
      </c>
      <c r="Q23" s="155">
        <f t="shared" si="12"/>
        <v>0</v>
      </c>
      <c r="R23" s="156"/>
      <c r="S23" s="156" t="s">
        <v>197</v>
      </c>
      <c r="T23" s="156" t="s">
        <v>198</v>
      </c>
      <c r="U23" s="156">
        <v>0</v>
      </c>
      <c r="V23" s="156">
        <f t="shared" si="13"/>
        <v>0</v>
      </c>
      <c r="W23" s="156"/>
      <c r="X23" s="156" t="s">
        <v>209</v>
      </c>
      <c r="Y23" s="156" t="s">
        <v>200</v>
      </c>
      <c r="Z23" s="146"/>
      <c r="AA23" s="146"/>
      <c r="AB23" s="146"/>
      <c r="AC23" s="146"/>
      <c r="AD23" s="146"/>
      <c r="AE23" s="146"/>
      <c r="AF23" s="146"/>
      <c r="AG23" s="146" t="s">
        <v>210</v>
      </c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</row>
    <row r="24" spans="1:60" outlineLevel="1" x14ac:dyDescent="0.2">
      <c r="A24" s="173">
        <v>14</v>
      </c>
      <c r="B24" s="174" t="s">
        <v>2003</v>
      </c>
      <c r="C24" s="180" t="s">
        <v>2004</v>
      </c>
      <c r="D24" s="175" t="s">
        <v>220</v>
      </c>
      <c r="E24" s="176">
        <v>3</v>
      </c>
      <c r="F24" s="177"/>
      <c r="G24" s="178">
        <f t="shared" si="7"/>
        <v>0</v>
      </c>
      <c r="H24" s="157">
        <v>4280</v>
      </c>
      <c r="I24" s="156">
        <f t="shared" si="8"/>
        <v>12840</v>
      </c>
      <c r="J24" s="157">
        <v>0</v>
      </c>
      <c r="K24" s="156">
        <f t="shared" si="9"/>
        <v>0</v>
      </c>
      <c r="L24" s="156">
        <v>21</v>
      </c>
      <c r="M24" s="156">
        <f t="shared" si="10"/>
        <v>0</v>
      </c>
      <c r="N24" s="155">
        <v>0</v>
      </c>
      <c r="O24" s="155">
        <f t="shared" si="11"/>
        <v>0</v>
      </c>
      <c r="P24" s="155">
        <v>0</v>
      </c>
      <c r="Q24" s="155">
        <f t="shared" si="12"/>
        <v>0</v>
      </c>
      <c r="R24" s="156"/>
      <c r="S24" s="156" t="s">
        <v>197</v>
      </c>
      <c r="T24" s="156" t="s">
        <v>198</v>
      </c>
      <c r="U24" s="156">
        <v>0</v>
      </c>
      <c r="V24" s="156">
        <f t="shared" si="13"/>
        <v>0</v>
      </c>
      <c r="W24" s="156"/>
      <c r="X24" s="156" t="s">
        <v>209</v>
      </c>
      <c r="Y24" s="156" t="s">
        <v>200</v>
      </c>
      <c r="Z24" s="146"/>
      <c r="AA24" s="146"/>
      <c r="AB24" s="146"/>
      <c r="AC24" s="146"/>
      <c r="AD24" s="146"/>
      <c r="AE24" s="146"/>
      <c r="AF24" s="146"/>
      <c r="AG24" s="146" t="s">
        <v>210</v>
      </c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</row>
    <row r="25" spans="1:60" ht="22.5" outlineLevel="1" x14ac:dyDescent="0.2">
      <c r="A25" s="173">
        <v>15</v>
      </c>
      <c r="B25" s="174" t="s">
        <v>2005</v>
      </c>
      <c r="C25" s="180" t="s">
        <v>2006</v>
      </c>
      <c r="D25" s="175" t="s">
        <v>220</v>
      </c>
      <c r="E25" s="176">
        <v>1</v>
      </c>
      <c r="F25" s="177"/>
      <c r="G25" s="178">
        <f t="shared" si="7"/>
        <v>0</v>
      </c>
      <c r="H25" s="157">
        <v>0</v>
      </c>
      <c r="I25" s="156">
        <f t="shared" si="8"/>
        <v>0</v>
      </c>
      <c r="J25" s="157">
        <v>408</v>
      </c>
      <c r="K25" s="156">
        <f t="shared" si="9"/>
        <v>408</v>
      </c>
      <c r="L25" s="156">
        <v>21</v>
      </c>
      <c r="M25" s="156">
        <f t="shared" si="10"/>
        <v>0</v>
      </c>
      <c r="N25" s="155">
        <v>0</v>
      </c>
      <c r="O25" s="155">
        <f t="shared" si="11"/>
        <v>0</v>
      </c>
      <c r="P25" s="155">
        <v>0</v>
      </c>
      <c r="Q25" s="155">
        <f t="shared" si="12"/>
        <v>0</v>
      </c>
      <c r="R25" s="156"/>
      <c r="S25" s="156" t="s">
        <v>1293</v>
      </c>
      <c r="T25" s="156" t="s">
        <v>1294</v>
      </c>
      <c r="U25" s="156">
        <v>0</v>
      </c>
      <c r="V25" s="156">
        <f t="shared" si="13"/>
        <v>0</v>
      </c>
      <c r="W25" s="156"/>
      <c r="X25" s="156" t="s">
        <v>199</v>
      </c>
      <c r="Y25" s="156" t="s">
        <v>200</v>
      </c>
      <c r="Z25" s="146"/>
      <c r="AA25" s="146"/>
      <c r="AB25" s="146"/>
      <c r="AC25" s="146"/>
      <c r="AD25" s="146"/>
      <c r="AE25" s="146"/>
      <c r="AF25" s="146"/>
      <c r="AG25" s="146" t="s">
        <v>677</v>
      </c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</row>
    <row r="26" spans="1:60" outlineLevel="1" x14ac:dyDescent="0.2">
      <c r="A26" s="173">
        <v>16</v>
      </c>
      <c r="B26" s="174" t="s">
        <v>2007</v>
      </c>
      <c r="C26" s="180" t="s">
        <v>2008</v>
      </c>
      <c r="D26" s="175" t="s">
        <v>220</v>
      </c>
      <c r="E26" s="176">
        <v>1</v>
      </c>
      <c r="F26" s="177"/>
      <c r="G26" s="178">
        <f t="shared" si="7"/>
        <v>0</v>
      </c>
      <c r="H26" s="157">
        <v>8750</v>
      </c>
      <c r="I26" s="156">
        <f t="shared" si="8"/>
        <v>8750</v>
      </c>
      <c r="J26" s="157">
        <v>0</v>
      </c>
      <c r="K26" s="156">
        <f t="shared" si="9"/>
        <v>0</v>
      </c>
      <c r="L26" s="156">
        <v>21</v>
      </c>
      <c r="M26" s="156">
        <f t="shared" si="10"/>
        <v>0</v>
      </c>
      <c r="N26" s="155">
        <v>0</v>
      </c>
      <c r="O26" s="155">
        <f t="shared" si="11"/>
        <v>0</v>
      </c>
      <c r="P26" s="155">
        <v>0</v>
      </c>
      <c r="Q26" s="155">
        <f t="shared" si="12"/>
        <v>0</v>
      </c>
      <c r="R26" s="156"/>
      <c r="S26" s="156" t="s">
        <v>197</v>
      </c>
      <c r="T26" s="156" t="s">
        <v>198</v>
      </c>
      <c r="U26" s="156">
        <v>0</v>
      </c>
      <c r="V26" s="156">
        <f t="shared" si="13"/>
        <v>0</v>
      </c>
      <c r="W26" s="156"/>
      <c r="X26" s="156" t="s">
        <v>209</v>
      </c>
      <c r="Y26" s="156" t="s">
        <v>200</v>
      </c>
      <c r="Z26" s="146"/>
      <c r="AA26" s="146"/>
      <c r="AB26" s="146"/>
      <c r="AC26" s="146"/>
      <c r="AD26" s="146"/>
      <c r="AE26" s="146"/>
      <c r="AF26" s="146"/>
      <c r="AG26" s="146" t="s">
        <v>210</v>
      </c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</row>
    <row r="27" spans="1:60" ht="22.5" outlineLevel="1" x14ac:dyDescent="0.2">
      <c r="A27" s="173">
        <v>17</v>
      </c>
      <c r="B27" s="174" t="s">
        <v>2009</v>
      </c>
      <c r="C27" s="180" t="s">
        <v>2010</v>
      </c>
      <c r="D27" s="175" t="s">
        <v>220</v>
      </c>
      <c r="E27" s="176">
        <v>60</v>
      </c>
      <c r="F27" s="177"/>
      <c r="G27" s="178">
        <f t="shared" si="7"/>
        <v>0</v>
      </c>
      <c r="H27" s="157">
        <v>0</v>
      </c>
      <c r="I27" s="156">
        <f t="shared" si="8"/>
        <v>0</v>
      </c>
      <c r="J27" s="157">
        <v>189</v>
      </c>
      <c r="K27" s="156">
        <f t="shared" si="9"/>
        <v>11340</v>
      </c>
      <c r="L27" s="156">
        <v>21</v>
      </c>
      <c r="M27" s="156">
        <f t="shared" si="10"/>
        <v>0</v>
      </c>
      <c r="N27" s="155">
        <v>0</v>
      </c>
      <c r="O27" s="155">
        <f t="shared" si="11"/>
        <v>0</v>
      </c>
      <c r="P27" s="155">
        <v>0</v>
      </c>
      <c r="Q27" s="155">
        <f t="shared" si="12"/>
        <v>0</v>
      </c>
      <c r="R27" s="156"/>
      <c r="S27" s="156" t="s">
        <v>1293</v>
      </c>
      <c r="T27" s="156" t="s">
        <v>1294</v>
      </c>
      <c r="U27" s="156">
        <v>0</v>
      </c>
      <c r="V27" s="156">
        <f t="shared" si="13"/>
        <v>0</v>
      </c>
      <c r="W27" s="156"/>
      <c r="X27" s="156" t="s">
        <v>199</v>
      </c>
      <c r="Y27" s="156" t="s">
        <v>200</v>
      </c>
      <c r="Z27" s="146"/>
      <c r="AA27" s="146"/>
      <c r="AB27" s="146"/>
      <c r="AC27" s="146"/>
      <c r="AD27" s="146"/>
      <c r="AE27" s="146"/>
      <c r="AF27" s="146"/>
      <c r="AG27" s="146" t="s">
        <v>677</v>
      </c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</row>
    <row r="28" spans="1:60" ht="22.5" outlineLevel="1" x14ac:dyDescent="0.2">
      <c r="A28" s="173">
        <v>18</v>
      </c>
      <c r="B28" s="174" t="s">
        <v>2011</v>
      </c>
      <c r="C28" s="180" t="s">
        <v>2012</v>
      </c>
      <c r="D28" s="175" t="s">
        <v>220</v>
      </c>
      <c r="E28" s="176">
        <v>60</v>
      </c>
      <c r="F28" s="177"/>
      <c r="G28" s="178">
        <f t="shared" si="7"/>
        <v>0</v>
      </c>
      <c r="H28" s="157">
        <v>229</v>
      </c>
      <c r="I28" s="156">
        <f t="shared" si="8"/>
        <v>13740</v>
      </c>
      <c r="J28" s="157">
        <v>0</v>
      </c>
      <c r="K28" s="156">
        <f t="shared" si="9"/>
        <v>0</v>
      </c>
      <c r="L28" s="156">
        <v>21</v>
      </c>
      <c r="M28" s="156">
        <f t="shared" si="10"/>
        <v>0</v>
      </c>
      <c r="N28" s="155">
        <v>2.0000000000000001E-4</v>
      </c>
      <c r="O28" s="155">
        <f t="shared" si="11"/>
        <v>0.01</v>
      </c>
      <c r="P28" s="155">
        <v>0</v>
      </c>
      <c r="Q28" s="155">
        <f t="shared" si="12"/>
        <v>0</v>
      </c>
      <c r="R28" s="156"/>
      <c r="S28" s="156" t="s">
        <v>1293</v>
      </c>
      <c r="T28" s="156" t="s">
        <v>1294</v>
      </c>
      <c r="U28" s="156">
        <v>0</v>
      </c>
      <c r="V28" s="156">
        <f t="shared" si="13"/>
        <v>0</v>
      </c>
      <c r="W28" s="156"/>
      <c r="X28" s="156" t="s">
        <v>209</v>
      </c>
      <c r="Y28" s="156" t="s">
        <v>200</v>
      </c>
      <c r="Z28" s="146"/>
      <c r="AA28" s="146"/>
      <c r="AB28" s="146"/>
      <c r="AC28" s="146"/>
      <c r="AD28" s="146"/>
      <c r="AE28" s="146"/>
      <c r="AF28" s="146"/>
      <c r="AG28" s="146" t="s">
        <v>210</v>
      </c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</row>
    <row r="29" spans="1:60" ht="22.5" outlineLevel="1" x14ac:dyDescent="0.2">
      <c r="A29" s="173">
        <v>19</v>
      </c>
      <c r="B29" s="174" t="s">
        <v>2013</v>
      </c>
      <c r="C29" s="180" t="s">
        <v>2014</v>
      </c>
      <c r="D29" s="175" t="s">
        <v>220</v>
      </c>
      <c r="E29" s="176">
        <v>9</v>
      </c>
      <c r="F29" s="177"/>
      <c r="G29" s="178">
        <f t="shared" si="7"/>
        <v>0</v>
      </c>
      <c r="H29" s="157">
        <v>0</v>
      </c>
      <c r="I29" s="156">
        <f t="shared" si="8"/>
        <v>0</v>
      </c>
      <c r="J29" s="157">
        <v>378</v>
      </c>
      <c r="K29" s="156">
        <f t="shared" si="9"/>
        <v>3402</v>
      </c>
      <c r="L29" s="156">
        <v>21</v>
      </c>
      <c r="M29" s="156">
        <f t="shared" si="10"/>
        <v>0</v>
      </c>
      <c r="N29" s="155">
        <v>0</v>
      </c>
      <c r="O29" s="155">
        <f t="shared" si="11"/>
        <v>0</v>
      </c>
      <c r="P29" s="155">
        <v>0</v>
      </c>
      <c r="Q29" s="155">
        <f t="shared" si="12"/>
        <v>0</v>
      </c>
      <c r="R29" s="156"/>
      <c r="S29" s="156" t="s">
        <v>1293</v>
      </c>
      <c r="T29" s="156" t="s">
        <v>1294</v>
      </c>
      <c r="U29" s="156">
        <v>0</v>
      </c>
      <c r="V29" s="156">
        <f t="shared" si="13"/>
        <v>0</v>
      </c>
      <c r="W29" s="156"/>
      <c r="X29" s="156" t="s">
        <v>199</v>
      </c>
      <c r="Y29" s="156" t="s">
        <v>200</v>
      </c>
      <c r="Z29" s="146"/>
      <c r="AA29" s="146"/>
      <c r="AB29" s="146"/>
      <c r="AC29" s="146"/>
      <c r="AD29" s="146"/>
      <c r="AE29" s="146"/>
      <c r="AF29" s="146"/>
      <c r="AG29" s="146" t="s">
        <v>677</v>
      </c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</row>
    <row r="30" spans="1:60" ht="22.5" outlineLevel="1" x14ac:dyDescent="0.2">
      <c r="A30" s="173">
        <v>20</v>
      </c>
      <c r="B30" s="174" t="s">
        <v>2015</v>
      </c>
      <c r="C30" s="180" t="s">
        <v>2016</v>
      </c>
      <c r="D30" s="175" t="s">
        <v>220</v>
      </c>
      <c r="E30" s="176">
        <v>8</v>
      </c>
      <c r="F30" s="177"/>
      <c r="G30" s="178">
        <f t="shared" si="7"/>
        <v>0</v>
      </c>
      <c r="H30" s="157">
        <v>785</v>
      </c>
      <c r="I30" s="156">
        <f t="shared" si="8"/>
        <v>6280</v>
      </c>
      <c r="J30" s="157">
        <v>0</v>
      </c>
      <c r="K30" s="156">
        <f t="shared" si="9"/>
        <v>0</v>
      </c>
      <c r="L30" s="156">
        <v>21</v>
      </c>
      <c r="M30" s="156">
        <f t="shared" si="10"/>
        <v>0</v>
      </c>
      <c r="N30" s="155">
        <v>3.4000000000000002E-4</v>
      </c>
      <c r="O30" s="155">
        <f t="shared" si="11"/>
        <v>0</v>
      </c>
      <c r="P30" s="155">
        <v>0</v>
      </c>
      <c r="Q30" s="155">
        <f t="shared" si="12"/>
        <v>0</v>
      </c>
      <c r="R30" s="156"/>
      <c r="S30" s="156" t="s">
        <v>1293</v>
      </c>
      <c r="T30" s="156" t="s">
        <v>1294</v>
      </c>
      <c r="U30" s="156">
        <v>0</v>
      </c>
      <c r="V30" s="156">
        <f t="shared" si="13"/>
        <v>0</v>
      </c>
      <c r="W30" s="156"/>
      <c r="X30" s="156" t="s">
        <v>209</v>
      </c>
      <c r="Y30" s="156" t="s">
        <v>200</v>
      </c>
      <c r="Z30" s="146"/>
      <c r="AA30" s="146"/>
      <c r="AB30" s="146"/>
      <c r="AC30" s="146"/>
      <c r="AD30" s="146"/>
      <c r="AE30" s="146"/>
      <c r="AF30" s="146"/>
      <c r="AG30" s="146" t="s">
        <v>210</v>
      </c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</row>
    <row r="31" spans="1:60" outlineLevel="1" x14ac:dyDescent="0.2">
      <c r="A31" s="173">
        <v>21</v>
      </c>
      <c r="B31" s="174" t="s">
        <v>2017</v>
      </c>
      <c r="C31" s="180" t="s">
        <v>2018</v>
      </c>
      <c r="D31" s="175" t="s">
        <v>220</v>
      </c>
      <c r="E31" s="176">
        <v>1</v>
      </c>
      <c r="F31" s="177"/>
      <c r="G31" s="178">
        <f t="shared" si="7"/>
        <v>0</v>
      </c>
      <c r="H31" s="157">
        <v>1390</v>
      </c>
      <c r="I31" s="156">
        <f t="shared" si="8"/>
        <v>1390</v>
      </c>
      <c r="J31" s="157">
        <v>0</v>
      </c>
      <c r="K31" s="156">
        <f t="shared" si="9"/>
        <v>0</v>
      </c>
      <c r="L31" s="156">
        <v>21</v>
      </c>
      <c r="M31" s="156">
        <f t="shared" si="10"/>
        <v>0</v>
      </c>
      <c r="N31" s="155">
        <v>2.9999999999999997E-4</v>
      </c>
      <c r="O31" s="155">
        <f t="shared" si="11"/>
        <v>0</v>
      </c>
      <c r="P31" s="155">
        <v>0</v>
      </c>
      <c r="Q31" s="155">
        <f t="shared" si="12"/>
        <v>0</v>
      </c>
      <c r="R31" s="156"/>
      <c r="S31" s="156" t="s">
        <v>1293</v>
      </c>
      <c r="T31" s="156" t="s">
        <v>1294</v>
      </c>
      <c r="U31" s="156">
        <v>0</v>
      </c>
      <c r="V31" s="156">
        <f t="shared" si="13"/>
        <v>0</v>
      </c>
      <c r="W31" s="156"/>
      <c r="X31" s="156" t="s">
        <v>209</v>
      </c>
      <c r="Y31" s="156" t="s">
        <v>200</v>
      </c>
      <c r="Z31" s="146"/>
      <c r="AA31" s="146"/>
      <c r="AB31" s="146"/>
      <c r="AC31" s="146"/>
      <c r="AD31" s="146"/>
      <c r="AE31" s="146"/>
      <c r="AF31" s="146"/>
      <c r="AG31" s="146" t="s">
        <v>210</v>
      </c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</row>
    <row r="32" spans="1:60" ht="22.5" outlineLevel="1" x14ac:dyDescent="0.2">
      <c r="A32" s="173">
        <v>22</v>
      </c>
      <c r="B32" s="174" t="s">
        <v>2019</v>
      </c>
      <c r="C32" s="180" t="s">
        <v>2020</v>
      </c>
      <c r="D32" s="175" t="s">
        <v>220</v>
      </c>
      <c r="E32" s="176">
        <v>1</v>
      </c>
      <c r="F32" s="177"/>
      <c r="G32" s="178">
        <f t="shared" si="7"/>
        <v>0</v>
      </c>
      <c r="H32" s="157">
        <v>0</v>
      </c>
      <c r="I32" s="156">
        <f t="shared" si="8"/>
        <v>0</v>
      </c>
      <c r="J32" s="157">
        <v>454</v>
      </c>
      <c r="K32" s="156">
        <f t="shared" si="9"/>
        <v>454</v>
      </c>
      <c r="L32" s="156">
        <v>21</v>
      </c>
      <c r="M32" s="156">
        <f t="shared" si="10"/>
        <v>0</v>
      </c>
      <c r="N32" s="155">
        <v>0</v>
      </c>
      <c r="O32" s="155">
        <f t="shared" si="11"/>
        <v>0</v>
      </c>
      <c r="P32" s="155">
        <v>0</v>
      </c>
      <c r="Q32" s="155">
        <f t="shared" si="12"/>
        <v>0</v>
      </c>
      <c r="R32" s="156"/>
      <c r="S32" s="156" t="s">
        <v>1293</v>
      </c>
      <c r="T32" s="156" t="s">
        <v>1294</v>
      </c>
      <c r="U32" s="156">
        <v>0</v>
      </c>
      <c r="V32" s="156">
        <f t="shared" si="13"/>
        <v>0</v>
      </c>
      <c r="W32" s="156"/>
      <c r="X32" s="156" t="s">
        <v>199</v>
      </c>
      <c r="Y32" s="156" t="s">
        <v>200</v>
      </c>
      <c r="Z32" s="146"/>
      <c r="AA32" s="146"/>
      <c r="AB32" s="146"/>
      <c r="AC32" s="146"/>
      <c r="AD32" s="146"/>
      <c r="AE32" s="146"/>
      <c r="AF32" s="146"/>
      <c r="AG32" s="146" t="s">
        <v>677</v>
      </c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</row>
    <row r="33" spans="1:60" outlineLevel="1" x14ac:dyDescent="0.2">
      <c r="A33" s="173">
        <v>23</v>
      </c>
      <c r="B33" s="174" t="s">
        <v>2021</v>
      </c>
      <c r="C33" s="180" t="s">
        <v>2022</v>
      </c>
      <c r="D33" s="175" t="s">
        <v>220</v>
      </c>
      <c r="E33" s="176">
        <v>1</v>
      </c>
      <c r="F33" s="177"/>
      <c r="G33" s="178">
        <f t="shared" si="7"/>
        <v>0</v>
      </c>
      <c r="H33" s="157">
        <v>1700</v>
      </c>
      <c r="I33" s="156">
        <f t="shared" si="8"/>
        <v>1700</v>
      </c>
      <c r="J33" s="157">
        <v>0</v>
      </c>
      <c r="K33" s="156">
        <f t="shared" si="9"/>
        <v>0</v>
      </c>
      <c r="L33" s="156">
        <v>21</v>
      </c>
      <c r="M33" s="156">
        <f t="shared" si="10"/>
        <v>0</v>
      </c>
      <c r="N33" s="155">
        <v>5.0000000000000001E-4</v>
      </c>
      <c r="O33" s="155">
        <f t="shared" si="11"/>
        <v>0</v>
      </c>
      <c r="P33" s="155">
        <v>0</v>
      </c>
      <c r="Q33" s="155">
        <f t="shared" si="12"/>
        <v>0</v>
      </c>
      <c r="R33" s="156"/>
      <c r="S33" s="156" t="s">
        <v>1293</v>
      </c>
      <c r="T33" s="156" t="s">
        <v>1294</v>
      </c>
      <c r="U33" s="156">
        <v>0</v>
      </c>
      <c r="V33" s="156">
        <f t="shared" si="13"/>
        <v>0</v>
      </c>
      <c r="W33" s="156"/>
      <c r="X33" s="156" t="s">
        <v>209</v>
      </c>
      <c r="Y33" s="156" t="s">
        <v>200</v>
      </c>
      <c r="Z33" s="146"/>
      <c r="AA33" s="146"/>
      <c r="AB33" s="146"/>
      <c r="AC33" s="146"/>
      <c r="AD33" s="146"/>
      <c r="AE33" s="146"/>
      <c r="AF33" s="146"/>
      <c r="AG33" s="146" t="s">
        <v>210</v>
      </c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</row>
    <row r="34" spans="1:60" ht="22.5" outlineLevel="1" x14ac:dyDescent="0.2">
      <c r="A34" s="173">
        <v>24</v>
      </c>
      <c r="B34" s="174" t="s">
        <v>2023</v>
      </c>
      <c r="C34" s="180" t="s">
        <v>2024</v>
      </c>
      <c r="D34" s="175" t="s">
        <v>220</v>
      </c>
      <c r="E34" s="176">
        <v>2</v>
      </c>
      <c r="F34" s="177"/>
      <c r="G34" s="178">
        <f t="shared" si="7"/>
        <v>0</v>
      </c>
      <c r="H34" s="157">
        <v>0</v>
      </c>
      <c r="I34" s="156">
        <f t="shared" si="8"/>
        <v>0</v>
      </c>
      <c r="J34" s="157">
        <v>832</v>
      </c>
      <c r="K34" s="156">
        <f t="shared" si="9"/>
        <v>1664</v>
      </c>
      <c r="L34" s="156">
        <v>21</v>
      </c>
      <c r="M34" s="156">
        <f t="shared" si="10"/>
        <v>0</v>
      </c>
      <c r="N34" s="155">
        <v>0</v>
      </c>
      <c r="O34" s="155">
        <f t="shared" si="11"/>
        <v>0</v>
      </c>
      <c r="P34" s="155">
        <v>0</v>
      </c>
      <c r="Q34" s="155">
        <f t="shared" si="12"/>
        <v>0</v>
      </c>
      <c r="R34" s="156"/>
      <c r="S34" s="156" t="s">
        <v>1293</v>
      </c>
      <c r="T34" s="156" t="s">
        <v>1294</v>
      </c>
      <c r="U34" s="156">
        <v>0</v>
      </c>
      <c r="V34" s="156">
        <f t="shared" si="13"/>
        <v>0</v>
      </c>
      <c r="W34" s="156"/>
      <c r="X34" s="156" t="s">
        <v>199</v>
      </c>
      <c r="Y34" s="156" t="s">
        <v>200</v>
      </c>
      <c r="Z34" s="146"/>
      <c r="AA34" s="146"/>
      <c r="AB34" s="146"/>
      <c r="AC34" s="146"/>
      <c r="AD34" s="146"/>
      <c r="AE34" s="146"/>
      <c r="AF34" s="146"/>
      <c r="AG34" s="146" t="s">
        <v>677</v>
      </c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</row>
    <row r="35" spans="1:60" outlineLevel="1" x14ac:dyDescent="0.2">
      <c r="A35" s="173">
        <v>25</v>
      </c>
      <c r="B35" s="174" t="s">
        <v>2025</v>
      </c>
      <c r="C35" s="180" t="s">
        <v>2026</v>
      </c>
      <c r="D35" s="175"/>
      <c r="E35" s="176">
        <v>2</v>
      </c>
      <c r="F35" s="177"/>
      <c r="G35" s="178">
        <f t="shared" si="7"/>
        <v>0</v>
      </c>
      <c r="H35" s="157">
        <v>1950</v>
      </c>
      <c r="I35" s="156">
        <f t="shared" si="8"/>
        <v>3900</v>
      </c>
      <c r="J35" s="157">
        <v>0</v>
      </c>
      <c r="K35" s="156">
        <f t="shared" si="9"/>
        <v>0</v>
      </c>
      <c r="L35" s="156">
        <v>21</v>
      </c>
      <c r="M35" s="156">
        <f t="shared" si="10"/>
        <v>0</v>
      </c>
      <c r="N35" s="155">
        <v>0</v>
      </c>
      <c r="O35" s="155">
        <f t="shared" si="11"/>
        <v>0</v>
      </c>
      <c r="P35" s="155">
        <v>0</v>
      </c>
      <c r="Q35" s="155">
        <f t="shared" si="12"/>
        <v>0</v>
      </c>
      <c r="R35" s="156"/>
      <c r="S35" s="156" t="s">
        <v>197</v>
      </c>
      <c r="T35" s="156" t="s">
        <v>198</v>
      </c>
      <c r="U35" s="156">
        <v>0</v>
      </c>
      <c r="V35" s="156">
        <f t="shared" si="13"/>
        <v>0</v>
      </c>
      <c r="W35" s="156"/>
      <c r="X35" s="156" t="s">
        <v>209</v>
      </c>
      <c r="Y35" s="156" t="s">
        <v>200</v>
      </c>
      <c r="Z35" s="146"/>
      <c r="AA35" s="146"/>
      <c r="AB35" s="146"/>
      <c r="AC35" s="146"/>
      <c r="AD35" s="146"/>
      <c r="AE35" s="146"/>
      <c r="AF35" s="146"/>
      <c r="AG35" s="146" t="s">
        <v>210</v>
      </c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</row>
    <row r="36" spans="1:60" ht="22.5" outlineLevel="1" x14ac:dyDescent="0.2">
      <c r="A36" s="173">
        <v>26</v>
      </c>
      <c r="B36" s="174" t="s">
        <v>2027</v>
      </c>
      <c r="C36" s="180" t="s">
        <v>2028</v>
      </c>
      <c r="D36" s="175" t="s">
        <v>220</v>
      </c>
      <c r="E36" s="176">
        <v>18</v>
      </c>
      <c r="F36" s="177"/>
      <c r="G36" s="178">
        <f t="shared" si="7"/>
        <v>0</v>
      </c>
      <c r="H36" s="157">
        <v>0</v>
      </c>
      <c r="I36" s="156">
        <f t="shared" si="8"/>
        <v>0</v>
      </c>
      <c r="J36" s="157">
        <v>378</v>
      </c>
      <c r="K36" s="156">
        <f t="shared" si="9"/>
        <v>6804</v>
      </c>
      <c r="L36" s="156">
        <v>21</v>
      </c>
      <c r="M36" s="156">
        <f t="shared" si="10"/>
        <v>0</v>
      </c>
      <c r="N36" s="155">
        <v>0</v>
      </c>
      <c r="O36" s="155">
        <f t="shared" si="11"/>
        <v>0</v>
      </c>
      <c r="P36" s="155">
        <v>0</v>
      </c>
      <c r="Q36" s="155">
        <f t="shared" si="12"/>
        <v>0</v>
      </c>
      <c r="R36" s="156"/>
      <c r="S36" s="156" t="s">
        <v>1293</v>
      </c>
      <c r="T36" s="156" t="s">
        <v>1294</v>
      </c>
      <c r="U36" s="156">
        <v>0</v>
      </c>
      <c r="V36" s="156">
        <f t="shared" si="13"/>
        <v>0</v>
      </c>
      <c r="W36" s="156"/>
      <c r="X36" s="156" t="s">
        <v>199</v>
      </c>
      <c r="Y36" s="156" t="s">
        <v>200</v>
      </c>
      <c r="Z36" s="146"/>
      <c r="AA36" s="146"/>
      <c r="AB36" s="146"/>
      <c r="AC36" s="146"/>
      <c r="AD36" s="146"/>
      <c r="AE36" s="146"/>
      <c r="AF36" s="146"/>
      <c r="AG36" s="146" t="s">
        <v>677</v>
      </c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</row>
    <row r="37" spans="1:60" outlineLevel="1" x14ac:dyDescent="0.2">
      <c r="A37" s="173">
        <v>27</v>
      </c>
      <c r="B37" s="174" t="s">
        <v>2029</v>
      </c>
      <c r="C37" s="180" t="s">
        <v>2030</v>
      </c>
      <c r="D37" s="175" t="s">
        <v>220</v>
      </c>
      <c r="E37" s="176">
        <v>18</v>
      </c>
      <c r="F37" s="177"/>
      <c r="G37" s="178">
        <f t="shared" si="7"/>
        <v>0</v>
      </c>
      <c r="H37" s="157">
        <v>1480</v>
      </c>
      <c r="I37" s="156">
        <f t="shared" si="8"/>
        <v>26640</v>
      </c>
      <c r="J37" s="157">
        <v>0</v>
      </c>
      <c r="K37" s="156">
        <f t="shared" si="9"/>
        <v>0</v>
      </c>
      <c r="L37" s="156">
        <v>21</v>
      </c>
      <c r="M37" s="156">
        <f t="shared" si="10"/>
        <v>0</v>
      </c>
      <c r="N37" s="155">
        <v>0</v>
      </c>
      <c r="O37" s="155">
        <f t="shared" si="11"/>
        <v>0</v>
      </c>
      <c r="P37" s="155">
        <v>0</v>
      </c>
      <c r="Q37" s="155">
        <f t="shared" si="12"/>
        <v>0</v>
      </c>
      <c r="R37" s="156"/>
      <c r="S37" s="156" t="s">
        <v>197</v>
      </c>
      <c r="T37" s="156" t="s">
        <v>198</v>
      </c>
      <c r="U37" s="156">
        <v>0</v>
      </c>
      <c r="V37" s="156">
        <f t="shared" si="13"/>
        <v>0</v>
      </c>
      <c r="W37" s="156"/>
      <c r="X37" s="156" t="s">
        <v>209</v>
      </c>
      <c r="Y37" s="156" t="s">
        <v>200</v>
      </c>
      <c r="Z37" s="146"/>
      <c r="AA37" s="146"/>
      <c r="AB37" s="146"/>
      <c r="AC37" s="146"/>
      <c r="AD37" s="146"/>
      <c r="AE37" s="146"/>
      <c r="AF37" s="146"/>
      <c r="AG37" s="146" t="s">
        <v>210</v>
      </c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</row>
    <row r="38" spans="1:60" ht="33.75" outlineLevel="1" x14ac:dyDescent="0.2">
      <c r="A38" s="173">
        <v>28</v>
      </c>
      <c r="B38" s="174" t="s">
        <v>2031</v>
      </c>
      <c r="C38" s="180" t="s">
        <v>2032</v>
      </c>
      <c r="D38" s="175" t="s">
        <v>220</v>
      </c>
      <c r="E38" s="176">
        <v>80</v>
      </c>
      <c r="F38" s="177"/>
      <c r="G38" s="178">
        <f t="shared" si="7"/>
        <v>0</v>
      </c>
      <c r="H38" s="157">
        <v>0</v>
      </c>
      <c r="I38" s="156">
        <f t="shared" si="8"/>
        <v>0</v>
      </c>
      <c r="J38" s="157">
        <v>188</v>
      </c>
      <c r="K38" s="156">
        <f t="shared" si="9"/>
        <v>15040</v>
      </c>
      <c r="L38" s="156">
        <v>21</v>
      </c>
      <c r="M38" s="156">
        <f t="shared" si="10"/>
        <v>0</v>
      </c>
      <c r="N38" s="155">
        <v>0</v>
      </c>
      <c r="O38" s="155">
        <f t="shared" si="11"/>
        <v>0</v>
      </c>
      <c r="P38" s="155">
        <v>0</v>
      </c>
      <c r="Q38" s="155">
        <f t="shared" si="12"/>
        <v>0</v>
      </c>
      <c r="R38" s="156"/>
      <c r="S38" s="156" t="s">
        <v>1293</v>
      </c>
      <c r="T38" s="156" t="s">
        <v>1294</v>
      </c>
      <c r="U38" s="156">
        <v>0</v>
      </c>
      <c r="V38" s="156">
        <f t="shared" si="13"/>
        <v>0</v>
      </c>
      <c r="W38" s="156"/>
      <c r="X38" s="156" t="s">
        <v>199</v>
      </c>
      <c r="Y38" s="156" t="s">
        <v>200</v>
      </c>
      <c r="Z38" s="146"/>
      <c r="AA38" s="146"/>
      <c r="AB38" s="146"/>
      <c r="AC38" s="146"/>
      <c r="AD38" s="146"/>
      <c r="AE38" s="146"/>
      <c r="AF38" s="146"/>
      <c r="AG38" s="146" t="s">
        <v>677</v>
      </c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</row>
    <row r="39" spans="1:60" ht="22.5" outlineLevel="1" x14ac:dyDescent="0.2">
      <c r="A39" s="173">
        <v>29</v>
      </c>
      <c r="B39" s="174" t="s">
        <v>2033</v>
      </c>
      <c r="C39" s="180" t="s">
        <v>2034</v>
      </c>
      <c r="D39" s="175" t="s">
        <v>220</v>
      </c>
      <c r="E39" s="176">
        <v>45</v>
      </c>
      <c r="F39" s="177"/>
      <c r="G39" s="178">
        <f t="shared" si="7"/>
        <v>0</v>
      </c>
      <c r="H39" s="157">
        <v>9560</v>
      </c>
      <c r="I39" s="156">
        <f t="shared" si="8"/>
        <v>430200</v>
      </c>
      <c r="J39" s="157">
        <v>0</v>
      </c>
      <c r="K39" s="156">
        <f t="shared" si="9"/>
        <v>0</v>
      </c>
      <c r="L39" s="156">
        <v>21</v>
      </c>
      <c r="M39" s="156">
        <f t="shared" si="10"/>
        <v>0</v>
      </c>
      <c r="N39" s="155">
        <v>0</v>
      </c>
      <c r="O39" s="155">
        <f t="shared" si="11"/>
        <v>0</v>
      </c>
      <c r="P39" s="155">
        <v>0</v>
      </c>
      <c r="Q39" s="155">
        <f t="shared" si="12"/>
        <v>0</v>
      </c>
      <c r="R39" s="156"/>
      <c r="S39" s="156" t="s">
        <v>197</v>
      </c>
      <c r="T39" s="156" t="s">
        <v>198</v>
      </c>
      <c r="U39" s="156">
        <v>0</v>
      </c>
      <c r="V39" s="156">
        <f t="shared" si="13"/>
        <v>0</v>
      </c>
      <c r="W39" s="156"/>
      <c r="X39" s="156" t="s">
        <v>209</v>
      </c>
      <c r="Y39" s="156" t="s">
        <v>200</v>
      </c>
      <c r="Z39" s="146"/>
      <c r="AA39" s="146"/>
      <c r="AB39" s="146"/>
      <c r="AC39" s="146"/>
      <c r="AD39" s="146"/>
      <c r="AE39" s="146"/>
      <c r="AF39" s="146"/>
      <c r="AG39" s="146" t="s">
        <v>210</v>
      </c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</row>
    <row r="40" spans="1:60" ht="22.5" outlineLevel="1" x14ac:dyDescent="0.2">
      <c r="A40" s="173">
        <v>30</v>
      </c>
      <c r="B40" s="174" t="s">
        <v>2035</v>
      </c>
      <c r="C40" s="180" t="s">
        <v>2036</v>
      </c>
      <c r="D40" s="175" t="s">
        <v>220</v>
      </c>
      <c r="E40" s="176">
        <v>12</v>
      </c>
      <c r="F40" s="177"/>
      <c r="G40" s="178">
        <f t="shared" si="7"/>
        <v>0</v>
      </c>
      <c r="H40" s="157">
        <v>9770</v>
      </c>
      <c r="I40" s="156">
        <f t="shared" si="8"/>
        <v>117240</v>
      </c>
      <c r="J40" s="157">
        <v>0</v>
      </c>
      <c r="K40" s="156">
        <f t="shared" si="9"/>
        <v>0</v>
      </c>
      <c r="L40" s="156">
        <v>21</v>
      </c>
      <c r="M40" s="156">
        <f t="shared" si="10"/>
        <v>0</v>
      </c>
      <c r="N40" s="155">
        <v>0</v>
      </c>
      <c r="O40" s="155">
        <f t="shared" si="11"/>
        <v>0</v>
      </c>
      <c r="P40" s="155">
        <v>0</v>
      </c>
      <c r="Q40" s="155">
        <f t="shared" si="12"/>
        <v>0</v>
      </c>
      <c r="R40" s="156"/>
      <c r="S40" s="156" t="s">
        <v>197</v>
      </c>
      <c r="T40" s="156" t="s">
        <v>198</v>
      </c>
      <c r="U40" s="156">
        <v>0</v>
      </c>
      <c r="V40" s="156">
        <f t="shared" si="13"/>
        <v>0</v>
      </c>
      <c r="W40" s="156"/>
      <c r="X40" s="156" t="s">
        <v>209</v>
      </c>
      <c r="Y40" s="156" t="s">
        <v>200</v>
      </c>
      <c r="Z40" s="146"/>
      <c r="AA40" s="146"/>
      <c r="AB40" s="146"/>
      <c r="AC40" s="146"/>
      <c r="AD40" s="146"/>
      <c r="AE40" s="146"/>
      <c r="AF40" s="146"/>
      <c r="AG40" s="146" t="s">
        <v>210</v>
      </c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</row>
    <row r="41" spans="1:60" ht="22.5" outlineLevel="1" x14ac:dyDescent="0.2">
      <c r="A41" s="173">
        <v>31</v>
      </c>
      <c r="B41" s="174" t="s">
        <v>2037</v>
      </c>
      <c r="C41" s="180" t="s">
        <v>2038</v>
      </c>
      <c r="D41" s="175" t="s">
        <v>220</v>
      </c>
      <c r="E41" s="176">
        <v>23</v>
      </c>
      <c r="F41" s="177"/>
      <c r="G41" s="178">
        <f t="shared" si="7"/>
        <v>0</v>
      </c>
      <c r="H41" s="157">
        <v>10000</v>
      </c>
      <c r="I41" s="156">
        <f t="shared" si="8"/>
        <v>230000</v>
      </c>
      <c r="J41" s="157">
        <v>0</v>
      </c>
      <c r="K41" s="156">
        <f t="shared" si="9"/>
        <v>0</v>
      </c>
      <c r="L41" s="156">
        <v>21</v>
      </c>
      <c r="M41" s="156">
        <f t="shared" si="10"/>
        <v>0</v>
      </c>
      <c r="N41" s="155">
        <v>0</v>
      </c>
      <c r="O41" s="155">
        <f t="shared" si="11"/>
        <v>0</v>
      </c>
      <c r="P41" s="155">
        <v>0</v>
      </c>
      <c r="Q41" s="155">
        <f t="shared" si="12"/>
        <v>0</v>
      </c>
      <c r="R41" s="156"/>
      <c r="S41" s="156" t="s">
        <v>197</v>
      </c>
      <c r="T41" s="156" t="s">
        <v>198</v>
      </c>
      <c r="U41" s="156">
        <v>0</v>
      </c>
      <c r="V41" s="156">
        <f t="shared" si="13"/>
        <v>0</v>
      </c>
      <c r="W41" s="156"/>
      <c r="X41" s="156" t="s">
        <v>209</v>
      </c>
      <c r="Y41" s="156" t="s">
        <v>200</v>
      </c>
      <c r="Z41" s="146"/>
      <c r="AA41" s="146"/>
      <c r="AB41" s="146"/>
      <c r="AC41" s="146"/>
      <c r="AD41" s="146"/>
      <c r="AE41" s="146"/>
      <c r="AF41" s="146"/>
      <c r="AG41" s="146" t="s">
        <v>210</v>
      </c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</row>
    <row r="42" spans="1:60" ht="33.75" outlineLevel="1" x14ac:dyDescent="0.2">
      <c r="A42" s="173">
        <v>32</v>
      </c>
      <c r="B42" s="174" t="s">
        <v>2039</v>
      </c>
      <c r="C42" s="180" t="s">
        <v>2040</v>
      </c>
      <c r="D42" s="175" t="s">
        <v>220</v>
      </c>
      <c r="E42" s="176">
        <v>4</v>
      </c>
      <c r="F42" s="177"/>
      <c r="G42" s="178">
        <f t="shared" si="7"/>
        <v>0</v>
      </c>
      <c r="H42" s="157">
        <v>0</v>
      </c>
      <c r="I42" s="156">
        <f t="shared" si="8"/>
        <v>0</v>
      </c>
      <c r="J42" s="157">
        <v>250</v>
      </c>
      <c r="K42" s="156">
        <f t="shared" si="9"/>
        <v>1000</v>
      </c>
      <c r="L42" s="156">
        <v>21</v>
      </c>
      <c r="M42" s="156">
        <f t="shared" si="10"/>
        <v>0</v>
      </c>
      <c r="N42" s="155">
        <v>0</v>
      </c>
      <c r="O42" s="155">
        <f t="shared" si="11"/>
        <v>0</v>
      </c>
      <c r="P42" s="155">
        <v>0</v>
      </c>
      <c r="Q42" s="155">
        <f t="shared" si="12"/>
        <v>0</v>
      </c>
      <c r="R42" s="156"/>
      <c r="S42" s="156" t="s">
        <v>1293</v>
      </c>
      <c r="T42" s="156" t="s">
        <v>1294</v>
      </c>
      <c r="U42" s="156">
        <v>0</v>
      </c>
      <c r="V42" s="156">
        <f t="shared" si="13"/>
        <v>0</v>
      </c>
      <c r="W42" s="156"/>
      <c r="X42" s="156" t="s">
        <v>199</v>
      </c>
      <c r="Y42" s="156" t="s">
        <v>200</v>
      </c>
      <c r="Z42" s="146"/>
      <c r="AA42" s="146"/>
      <c r="AB42" s="146"/>
      <c r="AC42" s="146"/>
      <c r="AD42" s="146"/>
      <c r="AE42" s="146"/>
      <c r="AF42" s="146"/>
      <c r="AG42" s="146" t="s">
        <v>677</v>
      </c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</row>
    <row r="43" spans="1:60" ht="22.5" outlineLevel="1" x14ac:dyDescent="0.2">
      <c r="A43" s="173">
        <v>33</v>
      </c>
      <c r="B43" s="174" t="s">
        <v>2041</v>
      </c>
      <c r="C43" s="180" t="s">
        <v>2042</v>
      </c>
      <c r="D43" s="175" t="s">
        <v>220</v>
      </c>
      <c r="E43" s="176">
        <v>4</v>
      </c>
      <c r="F43" s="177"/>
      <c r="G43" s="178">
        <f t="shared" si="7"/>
        <v>0</v>
      </c>
      <c r="H43" s="157">
        <v>10400</v>
      </c>
      <c r="I43" s="156">
        <f t="shared" si="8"/>
        <v>41600</v>
      </c>
      <c r="J43" s="157">
        <v>0</v>
      </c>
      <c r="K43" s="156">
        <f t="shared" si="9"/>
        <v>0</v>
      </c>
      <c r="L43" s="156">
        <v>21</v>
      </c>
      <c r="M43" s="156">
        <f t="shared" si="10"/>
        <v>0</v>
      </c>
      <c r="N43" s="155">
        <v>0</v>
      </c>
      <c r="O43" s="155">
        <f t="shared" si="11"/>
        <v>0</v>
      </c>
      <c r="P43" s="155">
        <v>0</v>
      </c>
      <c r="Q43" s="155">
        <f t="shared" si="12"/>
        <v>0</v>
      </c>
      <c r="R43" s="156"/>
      <c r="S43" s="156" t="s">
        <v>197</v>
      </c>
      <c r="T43" s="156" t="s">
        <v>198</v>
      </c>
      <c r="U43" s="156">
        <v>0</v>
      </c>
      <c r="V43" s="156">
        <f t="shared" si="13"/>
        <v>0</v>
      </c>
      <c r="W43" s="156"/>
      <c r="X43" s="156" t="s">
        <v>209</v>
      </c>
      <c r="Y43" s="156" t="s">
        <v>200</v>
      </c>
      <c r="Z43" s="146"/>
      <c r="AA43" s="146"/>
      <c r="AB43" s="146"/>
      <c r="AC43" s="146"/>
      <c r="AD43" s="146"/>
      <c r="AE43" s="146"/>
      <c r="AF43" s="146"/>
      <c r="AG43" s="146" t="s">
        <v>210</v>
      </c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</row>
    <row r="44" spans="1:60" outlineLevel="1" x14ac:dyDescent="0.2">
      <c r="A44" s="173">
        <v>34</v>
      </c>
      <c r="B44" s="174" t="s">
        <v>2043</v>
      </c>
      <c r="C44" s="180" t="s">
        <v>2044</v>
      </c>
      <c r="D44" s="175" t="s">
        <v>220</v>
      </c>
      <c r="E44" s="176">
        <v>7</v>
      </c>
      <c r="F44" s="177"/>
      <c r="G44" s="178">
        <f t="shared" si="7"/>
        <v>0</v>
      </c>
      <c r="H44" s="157">
        <v>0</v>
      </c>
      <c r="I44" s="156">
        <f t="shared" si="8"/>
        <v>0</v>
      </c>
      <c r="J44" s="157">
        <v>715</v>
      </c>
      <c r="K44" s="156">
        <f t="shared" si="9"/>
        <v>5005</v>
      </c>
      <c r="L44" s="156">
        <v>21</v>
      </c>
      <c r="M44" s="156">
        <f t="shared" si="10"/>
        <v>0</v>
      </c>
      <c r="N44" s="155">
        <v>0</v>
      </c>
      <c r="O44" s="155">
        <f t="shared" si="11"/>
        <v>0</v>
      </c>
      <c r="P44" s="155">
        <v>0</v>
      </c>
      <c r="Q44" s="155">
        <f t="shared" si="12"/>
        <v>0</v>
      </c>
      <c r="R44" s="156"/>
      <c r="S44" s="156" t="s">
        <v>1293</v>
      </c>
      <c r="T44" s="156" t="s">
        <v>1294</v>
      </c>
      <c r="U44" s="156">
        <v>0</v>
      </c>
      <c r="V44" s="156">
        <f t="shared" si="13"/>
        <v>0</v>
      </c>
      <c r="W44" s="156"/>
      <c r="X44" s="156" t="s">
        <v>199</v>
      </c>
      <c r="Y44" s="156" t="s">
        <v>200</v>
      </c>
      <c r="Z44" s="146"/>
      <c r="AA44" s="146"/>
      <c r="AB44" s="146"/>
      <c r="AC44" s="146"/>
      <c r="AD44" s="146"/>
      <c r="AE44" s="146"/>
      <c r="AF44" s="146"/>
      <c r="AG44" s="146" t="s">
        <v>677</v>
      </c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</row>
    <row r="45" spans="1:60" ht="22.5" outlineLevel="1" x14ac:dyDescent="0.2">
      <c r="A45" s="173">
        <v>35</v>
      </c>
      <c r="B45" s="174" t="s">
        <v>2045</v>
      </c>
      <c r="C45" s="180" t="s">
        <v>2046</v>
      </c>
      <c r="D45" s="175" t="s">
        <v>220</v>
      </c>
      <c r="E45" s="176">
        <v>2</v>
      </c>
      <c r="F45" s="177"/>
      <c r="G45" s="178">
        <f t="shared" si="7"/>
        <v>0</v>
      </c>
      <c r="H45" s="157">
        <v>13450</v>
      </c>
      <c r="I45" s="156">
        <f t="shared" si="8"/>
        <v>26900</v>
      </c>
      <c r="J45" s="157">
        <v>0</v>
      </c>
      <c r="K45" s="156">
        <f t="shared" si="9"/>
        <v>0</v>
      </c>
      <c r="L45" s="156">
        <v>21</v>
      </c>
      <c r="M45" s="156">
        <f t="shared" si="10"/>
        <v>0</v>
      </c>
      <c r="N45" s="155">
        <v>0</v>
      </c>
      <c r="O45" s="155">
        <f t="shared" si="11"/>
        <v>0</v>
      </c>
      <c r="P45" s="155">
        <v>0</v>
      </c>
      <c r="Q45" s="155">
        <f t="shared" si="12"/>
        <v>0</v>
      </c>
      <c r="R45" s="156"/>
      <c r="S45" s="156" t="s">
        <v>197</v>
      </c>
      <c r="T45" s="156" t="s">
        <v>198</v>
      </c>
      <c r="U45" s="156">
        <v>0</v>
      </c>
      <c r="V45" s="156">
        <f t="shared" si="13"/>
        <v>0</v>
      </c>
      <c r="W45" s="156"/>
      <c r="X45" s="156" t="s">
        <v>209</v>
      </c>
      <c r="Y45" s="156" t="s">
        <v>200</v>
      </c>
      <c r="Z45" s="146"/>
      <c r="AA45" s="146"/>
      <c r="AB45" s="146"/>
      <c r="AC45" s="146"/>
      <c r="AD45" s="146"/>
      <c r="AE45" s="146"/>
      <c r="AF45" s="146"/>
      <c r="AG45" s="146" t="s">
        <v>210</v>
      </c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</row>
    <row r="46" spans="1:60" outlineLevel="1" x14ac:dyDescent="0.2">
      <c r="A46" s="173">
        <v>36</v>
      </c>
      <c r="B46" s="174" t="s">
        <v>2047</v>
      </c>
      <c r="C46" s="180" t="s">
        <v>2048</v>
      </c>
      <c r="D46" s="175" t="s">
        <v>220</v>
      </c>
      <c r="E46" s="176">
        <v>2</v>
      </c>
      <c r="F46" s="177"/>
      <c r="G46" s="178">
        <f t="shared" si="7"/>
        <v>0</v>
      </c>
      <c r="H46" s="157">
        <v>7850</v>
      </c>
      <c r="I46" s="156">
        <f t="shared" si="8"/>
        <v>15700</v>
      </c>
      <c r="J46" s="157">
        <v>0</v>
      </c>
      <c r="K46" s="156">
        <f t="shared" si="9"/>
        <v>0</v>
      </c>
      <c r="L46" s="156">
        <v>21</v>
      </c>
      <c r="M46" s="156">
        <f t="shared" si="10"/>
        <v>0</v>
      </c>
      <c r="N46" s="155">
        <v>0</v>
      </c>
      <c r="O46" s="155">
        <f t="shared" si="11"/>
        <v>0</v>
      </c>
      <c r="P46" s="155">
        <v>0</v>
      </c>
      <c r="Q46" s="155">
        <f t="shared" si="12"/>
        <v>0</v>
      </c>
      <c r="R46" s="156"/>
      <c r="S46" s="156" t="s">
        <v>197</v>
      </c>
      <c r="T46" s="156" t="s">
        <v>198</v>
      </c>
      <c r="U46" s="156">
        <v>0</v>
      </c>
      <c r="V46" s="156">
        <f t="shared" si="13"/>
        <v>0</v>
      </c>
      <c r="W46" s="156"/>
      <c r="X46" s="156" t="s">
        <v>209</v>
      </c>
      <c r="Y46" s="156" t="s">
        <v>200</v>
      </c>
      <c r="Z46" s="146"/>
      <c r="AA46" s="146"/>
      <c r="AB46" s="146"/>
      <c r="AC46" s="146"/>
      <c r="AD46" s="146"/>
      <c r="AE46" s="146"/>
      <c r="AF46" s="146"/>
      <c r="AG46" s="146" t="s">
        <v>210</v>
      </c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</row>
    <row r="47" spans="1:60" outlineLevel="1" x14ac:dyDescent="0.2">
      <c r="A47" s="173">
        <v>37</v>
      </c>
      <c r="B47" s="174" t="s">
        <v>2049</v>
      </c>
      <c r="C47" s="180" t="s">
        <v>2050</v>
      </c>
      <c r="D47" s="175" t="s">
        <v>220</v>
      </c>
      <c r="E47" s="176">
        <v>1</v>
      </c>
      <c r="F47" s="177"/>
      <c r="G47" s="178">
        <f t="shared" si="7"/>
        <v>0</v>
      </c>
      <c r="H47" s="157">
        <v>6150</v>
      </c>
      <c r="I47" s="156">
        <f t="shared" si="8"/>
        <v>6150</v>
      </c>
      <c r="J47" s="157">
        <v>0</v>
      </c>
      <c r="K47" s="156">
        <f t="shared" si="9"/>
        <v>0</v>
      </c>
      <c r="L47" s="156">
        <v>21</v>
      </c>
      <c r="M47" s="156">
        <f t="shared" si="10"/>
        <v>0</v>
      </c>
      <c r="N47" s="155">
        <v>0</v>
      </c>
      <c r="O47" s="155">
        <f t="shared" si="11"/>
        <v>0</v>
      </c>
      <c r="P47" s="155">
        <v>0</v>
      </c>
      <c r="Q47" s="155">
        <f t="shared" si="12"/>
        <v>0</v>
      </c>
      <c r="R47" s="156"/>
      <c r="S47" s="156" t="s">
        <v>197</v>
      </c>
      <c r="T47" s="156" t="s">
        <v>198</v>
      </c>
      <c r="U47" s="156">
        <v>0</v>
      </c>
      <c r="V47" s="156">
        <f t="shared" si="13"/>
        <v>0</v>
      </c>
      <c r="W47" s="156"/>
      <c r="X47" s="156" t="s">
        <v>209</v>
      </c>
      <c r="Y47" s="156" t="s">
        <v>200</v>
      </c>
      <c r="Z47" s="146"/>
      <c r="AA47" s="146"/>
      <c r="AB47" s="146"/>
      <c r="AC47" s="146"/>
      <c r="AD47" s="146"/>
      <c r="AE47" s="146"/>
      <c r="AF47" s="146"/>
      <c r="AG47" s="146" t="s">
        <v>210</v>
      </c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</row>
    <row r="48" spans="1:60" outlineLevel="1" x14ac:dyDescent="0.2">
      <c r="A48" s="173">
        <v>38</v>
      </c>
      <c r="B48" s="174" t="s">
        <v>2051</v>
      </c>
      <c r="C48" s="180" t="s">
        <v>2052</v>
      </c>
      <c r="D48" s="175" t="s">
        <v>533</v>
      </c>
      <c r="E48" s="176">
        <v>2</v>
      </c>
      <c r="F48" s="177"/>
      <c r="G48" s="178">
        <f t="shared" si="7"/>
        <v>0</v>
      </c>
      <c r="H48" s="157">
        <v>22250</v>
      </c>
      <c r="I48" s="156">
        <f t="shared" si="8"/>
        <v>44500</v>
      </c>
      <c r="J48" s="157">
        <v>0</v>
      </c>
      <c r="K48" s="156">
        <f t="shared" si="9"/>
        <v>0</v>
      </c>
      <c r="L48" s="156">
        <v>21</v>
      </c>
      <c r="M48" s="156">
        <f t="shared" si="10"/>
        <v>0</v>
      </c>
      <c r="N48" s="155">
        <v>0</v>
      </c>
      <c r="O48" s="155">
        <f t="shared" si="11"/>
        <v>0</v>
      </c>
      <c r="P48" s="155">
        <v>0</v>
      </c>
      <c r="Q48" s="155">
        <f t="shared" si="12"/>
        <v>0</v>
      </c>
      <c r="R48" s="156"/>
      <c r="S48" s="156" t="s">
        <v>197</v>
      </c>
      <c r="T48" s="156" t="s">
        <v>198</v>
      </c>
      <c r="U48" s="156">
        <v>0</v>
      </c>
      <c r="V48" s="156">
        <f t="shared" si="13"/>
        <v>0</v>
      </c>
      <c r="W48" s="156"/>
      <c r="X48" s="156" t="s">
        <v>209</v>
      </c>
      <c r="Y48" s="156" t="s">
        <v>200</v>
      </c>
      <c r="Z48" s="146"/>
      <c r="AA48" s="146"/>
      <c r="AB48" s="146"/>
      <c r="AC48" s="146"/>
      <c r="AD48" s="146"/>
      <c r="AE48" s="146"/>
      <c r="AF48" s="146"/>
      <c r="AG48" s="146" t="s">
        <v>210</v>
      </c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</row>
    <row r="49" spans="1:60" outlineLevel="1" x14ac:dyDescent="0.2">
      <c r="A49" s="173">
        <v>39</v>
      </c>
      <c r="B49" s="174" t="s">
        <v>2053</v>
      </c>
      <c r="C49" s="180" t="s">
        <v>2054</v>
      </c>
      <c r="D49" s="175" t="s">
        <v>533</v>
      </c>
      <c r="E49" s="176">
        <v>1</v>
      </c>
      <c r="F49" s="177"/>
      <c r="G49" s="178">
        <f t="shared" si="7"/>
        <v>0</v>
      </c>
      <c r="H49" s="157">
        <v>15250</v>
      </c>
      <c r="I49" s="156">
        <f t="shared" si="8"/>
        <v>15250</v>
      </c>
      <c r="J49" s="157">
        <v>0</v>
      </c>
      <c r="K49" s="156">
        <f t="shared" si="9"/>
        <v>0</v>
      </c>
      <c r="L49" s="156">
        <v>21</v>
      </c>
      <c r="M49" s="156">
        <f t="shared" si="10"/>
        <v>0</v>
      </c>
      <c r="N49" s="155">
        <v>0</v>
      </c>
      <c r="O49" s="155">
        <f t="shared" si="11"/>
        <v>0</v>
      </c>
      <c r="P49" s="155">
        <v>0</v>
      </c>
      <c r="Q49" s="155">
        <f t="shared" si="12"/>
        <v>0</v>
      </c>
      <c r="R49" s="156"/>
      <c r="S49" s="156" t="s">
        <v>197</v>
      </c>
      <c r="T49" s="156" t="s">
        <v>198</v>
      </c>
      <c r="U49" s="156">
        <v>0</v>
      </c>
      <c r="V49" s="156">
        <f t="shared" si="13"/>
        <v>0</v>
      </c>
      <c r="W49" s="156"/>
      <c r="X49" s="156" t="s">
        <v>209</v>
      </c>
      <c r="Y49" s="156" t="s">
        <v>200</v>
      </c>
      <c r="Z49" s="146"/>
      <c r="AA49" s="146"/>
      <c r="AB49" s="146"/>
      <c r="AC49" s="146"/>
      <c r="AD49" s="146"/>
      <c r="AE49" s="146"/>
      <c r="AF49" s="146"/>
      <c r="AG49" s="146" t="s">
        <v>210</v>
      </c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</row>
    <row r="50" spans="1:60" ht="22.5" outlineLevel="1" x14ac:dyDescent="0.2">
      <c r="A50" s="173">
        <v>40</v>
      </c>
      <c r="B50" s="174" t="s">
        <v>2055</v>
      </c>
      <c r="C50" s="180" t="s">
        <v>2056</v>
      </c>
      <c r="D50" s="175" t="s">
        <v>533</v>
      </c>
      <c r="E50" s="176">
        <v>1</v>
      </c>
      <c r="F50" s="177"/>
      <c r="G50" s="178">
        <f t="shared" si="7"/>
        <v>0</v>
      </c>
      <c r="H50" s="157">
        <v>12220</v>
      </c>
      <c r="I50" s="156">
        <f t="shared" si="8"/>
        <v>12220</v>
      </c>
      <c r="J50" s="157">
        <v>0</v>
      </c>
      <c r="K50" s="156">
        <f t="shared" si="9"/>
        <v>0</v>
      </c>
      <c r="L50" s="156">
        <v>21</v>
      </c>
      <c r="M50" s="156">
        <f t="shared" si="10"/>
        <v>0</v>
      </c>
      <c r="N50" s="155">
        <v>0</v>
      </c>
      <c r="O50" s="155">
        <f t="shared" si="11"/>
        <v>0</v>
      </c>
      <c r="P50" s="155">
        <v>0</v>
      </c>
      <c r="Q50" s="155">
        <f t="shared" si="12"/>
        <v>0</v>
      </c>
      <c r="R50" s="156"/>
      <c r="S50" s="156" t="s">
        <v>197</v>
      </c>
      <c r="T50" s="156" t="s">
        <v>198</v>
      </c>
      <c r="U50" s="156">
        <v>0</v>
      </c>
      <c r="V50" s="156">
        <f t="shared" si="13"/>
        <v>0</v>
      </c>
      <c r="W50" s="156"/>
      <c r="X50" s="156" t="s">
        <v>209</v>
      </c>
      <c r="Y50" s="156" t="s">
        <v>200</v>
      </c>
      <c r="Z50" s="146"/>
      <c r="AA50" s="146"/>
      <c r="AB50" s="146"/>
      <c r="AC50" s="146"/>
      <c r="AD50" s="146"/>
      <c r="AE50" s="146"/>
      <c r="AF50" s="146"/>
      <c r="AG50" s="146" t="s">
        <v>210</v>
      </c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</row>
    <row r="51" spans="1:60" ht="22.5" outlineLevel="1" x14ac:dyDescent="0.2">
      <c r="A51" s="173">
        <v>41</v>
      </c>
      <c r="B51" s="174" t="s">
        <v>2057</v>
      </c>
      <c r="C51" s="180" t="s">
        <v>2058</v>
      </c>
      <c r="D51" s="175" t="s">
        <v>533</v>
      </c>
      <c r="E51" s="176">
        <v>1</v>
      </c>
      <c r="F51" s="177"/>
      <c r="G51" s="178">
        <f t="shared" ref="G51:G82" si="14">ROUND(E51*F51,2)</f>
        <v>0</v>
      </c>
      <c r="H51" s="157">
        <v>15490</v>
      </c>
      <c r="I51" s="156">
        <f t="shared" ref="I51:I82" si="15">ROUND(E51*H51,2)</f>
        <v>15490</v>
      </c>
      <c r="J51" s="157">
        <v>0</v>
      </c>
      <c r="K51" s="156">
        <f t="shared" ref="K51:K82" si="16">ROUND(E51*J51,2)</f>
        <v>0</v>
      </c>
      <c r="L51" s="156">
        <v>21</v>
      </c>
      <c r="M51" s="156">
        <f t="shared" ref="M51:M82" si="17">G51*(1+L51/100)</f>
        <v>0</v>
      </c>
      <c r="N51" s="155">
        <v>0</v>
      </c>
      <c r="O51" s="155">
        <f t="shared" ref="O51:O82" si="18">ROUND(E51*N51,2)</f>
        <v>0</v>
      </c>
      <c r="P51" s="155">
        <v>0</v>
      </c>
      <c r="Q51" s="155">
        <f t="shared" ref="Q51:Q82" si="19">ROUND(E51*P51,2)</f>
        <v>0</v>
      </c>
      <c r="R51" s="156"/>
      <c r="S51" s="156" t="s">
        <v>197</v>
      </c>
      <c r="T51" s="156" t="s">
        <v>198</v>
      </c>
      <c r="U51" s="156">
        <v>0</v>
      </c>
      <c r="V51" s="156">
        <f t="shared" ref="V51:V82" si="20">ROUND(E51*U51,2)</f>
        <v>0</v>
      </c>
      <c r="W51" s="156"/>
      <c r="X51" s="156" t="s">
        <v>209</v>
      </c>
      <c r="Y51" s="156" t="s">
        <v>200</v>
      </c>
      <c r="Z51" s="146"/>
      <c r="AA51" s="146"/>
      <c r="AB51" s="146"/>
      <c r="AC51" s="146"/>
      <c r="AD51" s="146"/>
      <c r="AE51" s="146"/>
      <c r="AF51" s="146"/>
      <c r="AG51" s="146" t="s">
        <v>210</v>
      </c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</row>
    <row r="52" spans="1:60" ht="22.5" outlineLevel="1" x14ac:dyDescent="0.2">
      <c r="A52" s="173">
        <v>42</v>
      </c>
      <c r="B52" s="174" t="s">
        <v>2059</v>
      </c>
      <c r="C52" s="180" t="s">
        <v>2060</v>
      </c>
      <c r="D52" s="175" t="s">
        <v>344</v>
      </c>
      <c r="E52" s="176">
        <v>25</v>
      </c>
      <c r="F52" s="177"/>
      <c r="G52" s="178">
        <f t="shared" si="14"/>
        <v>0</v>
      </c>
      <c r="H52" s="157">
        <v>0</v>
      </c>
      <c r="I52" s="156">
        <f t="shared" si="15"/>
        <v>0</v>
      </c>
      <c r="J52" s="157">
        <v>1100</v>
      </c>
      <c r="K52" s="156">
        <f t="shared" si="16"/>
        <v>27500</v>
      </c>
      <c r="L52" s="156">
        <v>21</v>
      </c>
      <c r="M52" s="156">
        <f t="shared" si="17"/>
        <v>0</v>
      </c>
      <c r="N52" s="155">
        <v>6.1700000000000001E-3</v>
      </c>
      <c r="O52" s="155">
        <f t="shared" si="18"/>
        <v>0.15</v>
      </c>
      <c r="P52" s="155">
        <v>0</v>
      </c>
      <c r="Q52" s="155">
        <f t="shared" si="19"/>
        <v>0</v>
      </c>
      <c r="R52" s="156"/>
      <c r="S52" s="156" t="s">
        <v>1293</v>
      </c>
      <c r="T52" s="156" t="s">
        <v>1294</v>
      </c>
      <c r="U52" s="156">
        <v>0</v>
      </c>
      <c r="V52" s="156">
        <f t="shared" si="20"/>
        <v>0</v>
      </c>
      <c r="W52" s="156"/>
      <c r="X52" s="156" t="s">
        <v>199</v>
      </c>
      <c r="Y52" s="156" t="s">
        <v>200</v>
      </c>
      <c r="Z52" s="146"/>
      <c r="AA52" s="146"/>
      <c r="AB52" s="146"/>
      <c r="AC52" s="146"/>
      <c r="AD52" s="146"/>
      <c r="AE52" s="146"/>
      <c r="AF52" s="146"/>
      <c r="AG52" s="146" t="s">
        <v>677</v>
      </c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</row>
    <row r="53" spans="1:60" ht="22.5" outlineLevel="1" x14ac:dyDescent="0.2">
      <c r="A53" s="173">
        <v>43</v>
      </c>
      <c r="B53" s="174" t="s">
        <v>2061</v>
      </c>
      <c r="C53" s="180" t="s">
        <v>2062</v>
      </c>
      <c r="D53" s="175" t="s">
        <v>344</v>
      </c>
      <c r="E53" s="176">
        <v>4</v>
      </c>
      <c r="F53" s="177"/>
      <c r="G53" s="178">
        <f t="shared" si="14"/>
        <v>0</v>
      </c>
      <c r="H53" s="157">
        <v>0</v>
      </c>
      <c r="I53" s="156">
        <f t="shared" si="15"/>
        <v>0</v>
      </c>
      <c r="J53" s="157">
        <v>1460</v>
      </c>
      <c r="K53" s="156">
        <f t="shared" si="16"/>
        <v>5840</v>
      </c>
      <c r="L53" s="156">
        <v>21</v>
      </c>
      <c r="M53" s="156">
        <f t="shared" si="17"/>
        <v>0</v>
      </c>
      <c r="N53" s="155">
        <v>8.3999999999999995E-3</v>
      </c>
      <c r="O53" s="155">
        <f t="shared" si="18"/>
        <v>0.03</v>
      </c>
      <c r="P53" s="155">
        <v>0</v>
      </c>
      <c r="Q53" s="155">
        <f t="shared" si="19"/>
        <v>0</v>
      </c>
      <c r="R53" s="156"/>
      <c r="S53" s="156" t="s">
        <v>1293</v>
      </c>
      <c r="T53" s="156" t="s">
        <v>1294</v>
      </c>
      <c r="U53" s="156">
        <v>0</v>
      </c>
      <c r="V53" s="156">
        <f t="shared" si="20"/>
        <v>0</v>
      </c>
      <c r="W53" s="156"/>
      <c r="X53" s="156" t="s">
        <v>199</v>
      </c>
      <c r="Y53" s="156" t="s">
        <v>200</v>
      </c>
      <c r="Z53" s="146"/>
      <c r="AA53" s="146"/>
      <c r="AB53" s="146"/>
      <c r="AC53" s="146"/>
      <c r="AD53" s="146"/>
      <c r="AE53" s="146"/>
      <c r="AF53" s="146"/>
      <c r="AG53" s="146" t="s">
        <v>677</v>
      </c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</row>
    <row r="54" spans="1:60" ht="22.5" outlineLevel="1" x14ac:dyDescent="0.2">
      <c r="A54" s="173">
        <v>44</v>
      </c>
      <c r="B54" s="174" t="s">
        <v>2063</v>
      </c>
      <c r="C54" s="180" t="s">
        <v>2064</v>
      </c>
      <c r="D54" s="175" t="s">
        <v>344</v>
      </c>
      <c r="E54" s="176">
        <v>3</v>
      </c>
      <c r="F54" s="177"/>
      <c r="G54" s="178">
        <f t="shared" si="14"/>
        <v>0</v>
      </c>
      <c r="H54" s="157">
        <v>0</v>
      </c>
      <c r="I54" s="156">
        <f t="shared" si="15"/>
        <v>0</v>
      </c>
      <c r="J54" s="157">
        <v>2260</v>
      </c>
      <c r="K54" s="156">
        <f t="shared" si="16"/>
        <v>6780</v>
      </c>
      <c r="L54" s="156">
        <v>21</v>
      </c>
      <c r="M54" s="156">
        <f t="shared" si="17"/>
        <v>0</v>
      </c>
      <c r="N54" s="155">
        <v>1.336E-2</v>
      </c>
      <c r="O54" s="155">
        <f t="shared" si="18"/>
        <v>0.04</v>
      </c>
      <c r="P54" s="155">
        <v>0</v>
      </c>
      <c r="Q54" s="155">
        <f t="shared" si="19"/>
        <v>0</v>
      </c>
      <c r="R54" s="156"/>
      <c r="S54" s="156" t="s">
        <v>1293</v>
      </c>
      <c r="T54" s="156" t="s">
        <v>1294</v>
      </c>
      <c r="U54" s="156">
        <v>0</v>
      </c>
      <c r="V54" s="156">
        <f t="shared" si="20"/>
        <v>0</v>
      </c>
      <c r="W54" s="156"/>
      <c r="X54" s="156" t="s">
        <v>199</v>
      </c>
      <c r="Y54" s="156" t="s">
        <v>200</v>
      </c>
      <c r="Z54" s="146"/>
      <c r="AA54" s="146"/>
      <c r="AB54" s="146"/>
      <c r="AC54" s="146"/>
      <c r="AD54" s="146"/>
      <c r="AE54" s="146"/>
      <c r="AF54" s="146"/>
      <c r="AG54" s="146" t="s">
        <v>677</v>
      </c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</row>
    <row r="55" spans="1:60" ht="22.5" outlineLevel="1" x14ac:dyDescent="0.2">
      <c r="A55" s="173">
        <v>45</v>
      </c>
      <c r="B55" s="174" t="s">
        <v>2065</v>
      </c>
      <c r="C55" s="180" t="s">
        <v>2066</v>
      </c>
      <c r="D55" s="175" t="s">
        <v>344</v>
      </c>
      <c r="E55" s="176">
        <v>3</v>
      </c>
      <c r="F55" s="177"/>
      <c r="G55" s="178">
        <f t="shared" si="14"/>
        <v>0</v>
      </c>
      <c r="H55" s="157">
        <v>0</v>
      </c>
      <c r="I55" s="156">
        <f t="shared" si="15"/>
        <v>0</v>
      </c>
      <c r="J55" s="157">
        <v>4690</v>
      </c>
      <c r="K55" s="156">
        <f t="shared" si="16"/>
        <v>14070</v>
      </c>
      <c r="L55" s="156">
        <v>21</v>
      </c>
      <c r="M55" s="156">
        <f t="shared" si="17"/>
        <v>0</v>
      </c>
      <c r="N55" s="155">
        <v>2.6689999999999998E-2</v>
      </c>
      <c r="O55" s="155">
        <f t="shared" si="18"/>
        <v>0.08</v>
      </c>
      <c r="P55" s="155">
        <v>0</v>
      </c>
      <c r="Q55" s="155">
        <f t="shared" si="19"/>
        <v>0</v>
      </c>
      <c r="R55" s="156"/>
      <c r="S55" s="156" t="s">
        <v>1293</v>
      </c>
      <c r="T55" s="156" t="s">
        <v>1294</v>
      </c>
      <c r="U55" s="156">
        <v>0</v>
      </c>
      <c r="V55" s="156">
        <f t="shared" si="20"/>
        <v>0</v>
      </c>
      <c r="W55" s="156"/>
      <c r="X55" s="156" t="s">
        <v>199</v>
      </c>
      <c r="Y55" s="156" t="s">
        <v>200</v>
      </c>
      <c r="Z55" s="146"/>
      <c r="AA55" s="146"/>
      <c r="AB55" s="146"/>
      <c r="AC55" s="146"/>
      <c r="AD55" s="146"/>
      <c r="AE55" s="146"/>
      <c r="AF55" s="146"/>
      <c r="AG55" s="146" t="s">
        <v>677</v>
      </c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</row>
    <row r="56" spans="1:60" ht="22.5" outlineLevel="1" x14ac:dyDescent="0.2">
      <c r="A56" s="173">
        <v>46</v>
      </c>
      <c r="B56" s="174" t="s">
        <v>2067</v>
      </c>
      <c r="C56" s="180" t="s">
        <v>2068</v>
      </c>
      <c r="D56" s="175" t="s">
        <v>344</v>
      </c>
      <c r="E56" s="176">
        <v>2</v>
      </c>
      <c r="F56" s="177"/>
      <c r="G56" s="178">
        <f t="shared" si="14"/>
        <v>0</v>
      </c>
      <c r="H56" s="157">
        <v>0</v>
      </c>
      <c r="I56" s="156">
        <f t="shared" si="15"/>
        <v>0</v>
      </c>
      <c r="J56" s="157">
        <v>6640</v>
      </c>
      <c r="K56" s="156">
        <f t="shared" si="16"/>
        <v>13280</v>
      </c>
      <c r="L56" s="156">
        <v>21</v>
      </c>
      <c r="M56" s="156">
        <f t="shared" si="17"/>
        <v>0</v>
      </c>
      <c r="N56" s="155">
        <v>4.4339999999999997E-2</v>
      </c>
      <c r="O56" s="155">
        <f t="shared" si="18"/>
        <v>0.09</v>
      </c>
      <c r="P56" s="155">
        <v>0</v>
      </c>
      <c r="Q56" s="155">
        <f t="shared" si="19"/>
        <v>0</v>
      </c>
      <c r="R56" s="156"/>
      <c r="S56" s="156" t="s">
        <v>1293</v>
      </c>
      <c r="T56" s="156" t="s">
        <v>1294</v>
      </c>
      <c r="U56" s="156">
        <v>0</v>
      </c>
      <c r="V56" s="156">
        <f t="shared" si="20"/>
        <v>0</v>
      </c>
      <c r="W56" s="156"/>
      <c r="X56" s="156" t="s">
        <v>199</v>
      </c>
      <c r="Y56" s="156" t="s">
        <v>200</v>
      </c>
      <c r="Z56" s="146"/>
      <c r="AA56" s="146"/>
      <c r="AB56" s="146"/>
      <c r="AC56" s="146"/>
      <c r="AD56" s="146"/>
      <c r="AE56" s="146"/>
      <c r="AF56" s="146"/>
      <c r="AG56" s="146" t="s">
        <v>677</v>
      </c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</row>
    <row r="57" spans="1:60" ht="33.75" outlineLevel="1" x14ac:dyDescent="0.2">
      <c r="A57" s="173">
        <v>47</v>
      </c>
      <c r="B57" s="174" t="s">
        <v>2069</v>
      </c>
      <c r="C57" s="180" t="s">
        <v>2070</v>
      </c>
      <c r="D57" s="175" t="s">
        <v>344</v>
      </c>
      <c r="E57" s="176">
        <v>14</v>
      </c>
      <c r="F57" s="177"/>
      <c r="G57" s="178">
        <f t="shared" si="14"/>
        <v>0</v>
      </c>
      <c r="H57" s="157">
        <v>0</v>
      </c>
      <c r="I57" s="156">
        <f t="shared" si="15"/>
        <v>0</v>
      </c>
      <c r="J57" s="157">
        <v>548</v>
      </c>
      <c r="K57" s="156">
        <f t="shared" si="16"/>
        <v>7672</v>
      </c>
      <c r="L57" s="156">
        <v>21</v>
      </c>
      <c r="M57" s="156">
        <f t="shared" si="17"/>
        <v>0</v>
      </c>
      <c r="N57" s="155">
        <v>1.67E-3</v>
      </c>
      <c r="O57" s="155">
        <f t="shared" si="18"/>
        <v>0.02</v>
      </c>
      <c r="P57" s="155">
        <v>0</v>
      </c>
      <c r="Q57" s="155">
        <f t="shared" si="19"/>
        <v>0</v>
      </c>
      <c r="R57" s="156"/>
      <c r="S57" s="156" t="s">
        <v>1293</v>
      </c>
      <c r="T57" s="156" t="s">
        <v>1294</v>
      </c>
      <c r="U57" s="156">
        <v>0</v>
      </c>
      <c r="V57" s="156">
        <f t="shared" si="20"/>
        <v>0</v>
      </c>
      <c r="W57" s="156"/>
      <c r="X57" s="156" t="s">
        <v>199</v>
      </c>
      <c r="Y57" s="156" t="s">
        <v>200</v>
      </c>
      <c r="Z57" s="146"/>
      <c r="AA57" s="146"/>
      <c r="AB57" s="146"/>
      <c r="AC57" s="146"/>
      <c r="AD57" s="146"/>
      <c r="AE57" s="146"/>
      <c r="AF57" s="146"/>
      <c r="AG57" s="146" t="s">
        <v>677</v>
      </c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</row>
    <row r="58" spans="1:60" ht="33.75" outlineLevel="1" x14ac:dyDescent="0.2">
      <c r="A58" s="173">
        <v>48</v>
      </c>
      <c r="B58" s="174" t="s">
        <v>2071</v>
      </c>
      <c r="C58" s="180" t="s">
        <v>2072</v>
      </c>
      <c r="D58" s="175" t="s">
        <v>344</v>
      </c>
      <c r="E58" s="176">
        <v>220</v>
      </c>
      <c r="F58" s="177"/>
      <c r="G58" s="178">
        <f t="shared" si="14"/>
        <v>0</v>
      </c>
      <c r="H58" s="157">
        <v>0</v>
      </c>
      <c r="I58" s="156">
        <f t="shared" si="15"/>
        <v>0</v>
      </c>
      <c r="J58" s="157">
        <v>848</v>
      </c>
      <c r="K58" s="156">
        <f t="shared" si="16"/>
        <v>186560</v>
      </c>
      <c r="L58" s="156">
        <v>21</v>
      </c>
      <c r="M58" s="156">
        <f t="shared" si="17"/>
        <v>0</v>
      </c>
      <c r="N58" s="155">
        <v>3.4399999999999999E-3</v>
      </c>
      <c r="O58" s="155">
        <f t="shared" si="18"/>
        <v>0.76</v>
      </c>
      <c r="P58" s="155">
        <v>0</v>
      </c>
      <c r="Q58" s="155">
        <f t="shared" si="19"/>
        <v>0</v>
      </c>
      <c r="R58" s="156"/>
      <c r="S58" s="156" t="s">
        <v>1293</v>
      </c>
      <c r="T58" s="156" t="s">
        <v>1294</v>
      </c>
      <c r="U58" s="156">
        <v>0</v>
      </c>
      <c r="V58" s="156">
        <f t="shared" si="20"/>
        <v>0</v>
      </c>
      <c r="W58" s="156"/>
      <c r="X58" s="156" t="s">
        <v>199</v>
      </c>
      <c r="Y58" s="156" t="s">
        <v>200</v>
      </c>
      <c r="Z58" s="146"/>
      <c r="AA58" s="146"/>
      <c r="AB58" s="146"/>
      <c r="AC58" s="146"/>
      <c r="AD58" s="146"/>
      <c r="AE58" s="146"/>
      <c r="AF58" s="146"/>
      <c r="AG58" s="146" t="s">
        <v>677</v>
      </c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</row>
    <row r="59" spans="1:60" ht="33.75" outlineLevel="1" x14ac:dyDescent="0.2">
      <c r="A59" s="173">
        <v>49</v>
      </c>
      <c r="B59" s="174" t="s">
        <v>2073</v>
      </c>
      <c r="C59" s="180" t="s">
        <v>2074</v>
      </c>
      <c r="D59" s="175" t="s">
        <v>344</v>
      </c>
      <c r="E59" s="176">
        <v>3</v>
      </c>
      <c r="F59" s="177"/>
      <c r="G59" s="178">
        <f t="shared" si="14"/>
        <v>0</v>
      </c>
      <c r="H59" s="157">
        <v>0</v>
      </c>
      <c r="I59" s="156">
        <f t="shared" si="15"/>
        <v>0</v>
      </c>
      <c r="J59" s="157">
        <v>1860</v>
      </c>
      <c r="K59" s="156">
        <f t="shared" si="16"/>
        <v>5580</v>
      </c>
      <c r="L59" s="156">
        <v>21</v>
      </c>
      <c r="M59" s="156">
        <f t="shared" si="17"/>
        <v>0</v>
      </c>
      <c r="N59" s="155">
        <v>8.1700000000000002E-3</v>
      </c>
      <c r="O59" s="155">
        <f t="shared" si="18"/>
        <v>0.02</v>
      </c>
      <c r="P59" s="155">
        <v>0</v>
      </c>
      <c r="Q59" s="155">
        <f t="shared" si="19"/>
        <v>0</v>
      </c>
      <c r="R59" s="156"/>
      <c r="S59" s="156" t="s">
        <v>1293</v>
      </c>
      <c r="T59" s="156" t="s">
        <v>1294</v>
      </c>
      <c r="U59" s="156">
        <v>0</v>
      </c>
      <c r="V59" s="156">
        <f t="shared" si="20"/>
        <v>0</v>
      </c>
      <c r="W59" s="156"/>
      <c r="X59" s="156" t="s">
        <v>199</v>
      </c>
      <c r="Y59" s="156" t="s">
        <v>200</v>
      </c>
      <c r="Z59" s="146"/>
      <c r="AA59" s="146"/>
      <c r="AB59" s="146"/>
      <c r="AC59" s="146"/>
      <c r="AD59" s="146"/>
      <c r="AE59" s="146"/>
      <c r="AF59" s="146"/>
      <c r="AG59" s="146" t="s">
        <v>677</v>
      </c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</row>
    <row r="60" spans="1:60" ht="33.75" outlineLevel="1" x14ac:dyDescent="0.2">
      <c r="A60" s="173">
        <v>50</v>
      </c>
      <c r="B60" s="174" t="s">
        <v>2075</v>
      </c>
      <c r="C60" s="180" t="s">
        <v>2076</v>
      </c>
      <c r="D60" s="175" t="s">
        <v>220</v>
      </c>
      <c r="E60" s="176">
        <v>29</v>
      </c>
      <c r="F60" s="177"/>
      <c r="G60" s="178">
        <f t="shared" si="14"/>
        <v>0</v>
      </c>
      <c r="H60" s="157">
        <v>0</v>
      </c>
      <c r="I60" s="156">
        <f t="shared" si="15"/>
        <v>0</v>
      </c>
      <c r="J60" s="157">
        <v>194</v>
      </c>
      <c r="K60" s="156">
        <f t="shared" si="16"/>
        <v>5626</v>
      </c>
      <c r="L60" s="156">
        <v>21</v>
      </c>
      <c r="M60" s="156">
        <f t="shared" si="17"/>
        <v>0</v>
      </c>
      <c r="N60" s="155">
        <v>0</v>
      </c>
      <c r="O60" s="155">
        <f t="shared" si="18"/>
        <v>0</v>
      </c>
      <c r="P60" s="155">
        <v>0</v>
      </c>
      <c r="Q60" s="155">
        <f t="shared" si="19"/>
        <v>0</v>
      </c>
      <c r="R60" s="156"/>
      <c r="S60" s="156" t="s">
        <v>1293</v>
      </c>
      <c r="T60" s="156" t="s">
        <v>1294</v>
      </c>
      <c r="U60" s="156">
        <v>0</v>
      </c>
      <c r="V60" s="156">
        <f t="shared" si="20"/>
        <v>0</v>
      </c>
      <c r="W60" s="156"/>
      <c r="X60" s="156" t="s">
        <v>199</v>
      </c>
      <c r="Y60" s="156" t="s">
        <v>200</v>
      </c>
      <c r="Z60" s="146"/>
      <c r="AA60" s="146"/>
      <c r="AB60" s="146"/>
      <c r="AC60" s="146"/>
      <c r="AD60" s="146"/>
      <c r="AE60" s="146"/>
      <c r="AF60" s="146"/>
      <c r="AG60" s="146" t="s">
        <v>677</v>
      </c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</row>
    <row r="61" spans="1:60" outlineLevel="1" x14ac:dyDescent="0.2">
      <c r="A61" s="173">
        <v>51</v>
      </c>
      <c r="B61" s="174" t="s">
        <v>2077</v>
      </c>
      <c r="C61" s="180" t="s">
        <v>2078</v>
      </c>
      <c r="D61" s="175" t="s">
        <v>220</v>
      </c>
      <c r="E61" s="176">
        <v>26</v>
      </c>
      <c r="F61" s="177"/>
      <c r="G61" s="178">
        <f t="shared" si="14"/>
        <v>0</v>
      </c>
      <c r="H61" s="157">
        <v>306</v>
      </c>
      <c r="I61" s="156">
        <f t="shared" si="15"/>
        <v>7956</v>
      </c>
      <c r="J61" s="157">
        <v>0</v>
      </c>
      <c r="K61" s="156">
        <f t="shared" si="16"/>
        <v>0</v>
      </c>
      <c r="L61" s="156">
        <v>21</v>
      </c>
      <c r="M61" s="156">
        <f t="shared" si="17"/>
        <v>0</v>
      </c>
      <c r="N61" s="155">
        <v>6.9999999999999999E-4</v>
      </c>
      <c r="O61" s="155">
        <f t="shared" si="18"/>
        <v>0.02</v>
      </c>
      <c r="P61" s="155">
        <v>0</v>
      </c>
      <c r="Q61" s="155">
        <f t="shared" si="19"/>
        <v>0</v>
      </c>
      <c r="R61" s="156"/>
      <c r="S61" s="156" t="s">
        <v>1293</v>
      </c>
      <c r="T61" s="156" t="s">
        <v>1294</v>
      </c>
      <c r="U61" s="156">
        <v>0</v>
      </c>
      <c r="V61" s="156">
        <f t="shared" si="20"/>
        <v>0</v>
      </c>
      <c r="W61" s="156"/>
      <c r="X61" s="156" t="s">
        <v>209</v>
      </c>
      <c r="Y61" s="156" t="s">
        <v>200</v>
      </c>
      <c r="Z61" s="146"/>
      <c r="AA61" s="146"/>
      <c r="AB61" s="146"/>
      <c r="AC61" s="146"/>
      <c r="AD61" s="146"/>
      <c r="AE61" s="146"/>
      <c r="AF61" s="146"/>
      <c r="AG61" s="146" t="s">
        <v>210</v>
      </c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</row>
    <row r="62" spans="1:60" outlineLevel="1" x14ac:dyDescent="0.2">
      <c r="A62" s="173">
        <v>52</v>
      </c>
      <c r="B62" s="174" t="s">
        <v>2079</v>
      </c>
      <c r="C62" s="180" t="s">
        <v>2080</v>
      </c>
      <c r="D62" s="175" t="s">
        <v>220</v>
      </c>
      <c r="E62" s="176">
        <v>3</v>
      </c>
      <c r="F62" s="177"/>
      <c r="G62" s="178">
        <f t="shared" si="14"/>
        <v>0</v>
      </c>
      <c r="H62" s="157">
        <v>360</v>
      </c>
      <c r="I62" s="156">
        <f t="shared" si="15"/>
        <v>1080</v>
      </c>
      <c r="J62" s="157">
        <v>0</v>
      </c>
      <c r="K62" s="156">
        <f t="shared" si="16"/>
        <v>0</v>
      </c>
      <c r="L62" s="156">
        <v>21</v>
      </c>
      <c r="M62" s="156">
        <f t="shared" si="17"/>
        <v>0</v>
      </c>
      <c r="N62" s="155">
        <v>1.1000000000000001E-3</v>
      </c>
      <c r="O62" s="155">
        <f t="shared" si="18"/>
        <v>0</v>
      </c>
      <c r="P62" s="155">
        <v>0</v>
      </c>
      <c r="Q62" s="155">
        <f t="shared" si="19"/>
        <v>0</v>
      </c>
      <c r="R62" s="156"/>
      <c r="S62" s="156" t="s">
        <v>1293</v>
      </c>
      <c r="T62" s="156" t="s">
        <v>1294</v>
      </c>
      <c r="U62" s="156">
        <v>0</v>
      </c>
      <c r="V62" s="156">
        <f t="shared" si="20"/>
        <v>0</v>
      </c>
      <c r="W62" s="156"/>
      <c r="X62" s="156" t="s">
        <v>209</v>
      </c>
      <c r="Y62" s="156" t="s">
        <v>200</v>
      </c>
      <c r="Z62" s="146"/>
      <c r="AA62" s="146"/>
      <c r="AB62" s="146"/>
      <c r="AC62" s="146"/>
      <c r="AD62" s="146"/>
      <c r="AE62" s="146"/>
      <c r="AF62" s="146"/>
      <c r="AG62" s="146" t="s">
        <v>210</v>
      </c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</row>
    <row r="63" spans="1:60" ht="33.75" outlineLevel="1" x14ac:dyDescent="0.2">
      <c r="A63" s="173">
        <v>53</v>
      </c>
      <c r="B63" s="174" t="s">
        <v>2081</v>
      </c>
      <c r="C63" s="180" t="s">
        <v>2082</v>
      </c>
      <c r="D63" s="175" t="s">
        <v>220</v>
      </c>
      <c r="E63" s="176">
        <v>7</v>
      </c>
      <c r="F63" s="177"/>
      <c r="G63" s="178">
        <f t="shared" si="14"/>
        <v>0</v>
      </c>
      <c r="H63" s="157">
        <v>0</v>
      </c>
      <c r="I63" s="156">
        <f t="shared" si="15"/>
        <v>0</v>
      </c>
      <c r="J63" s="157">
        <v>271</v>
      </c>
      <c r="K63" s="156">
        <f t="shared" si="16"/>
        <v>1897</v>
      </c>
      <c r="L63" s="156">
        <v>21</v>
      </c>
      <c r="M63" s="156">
        <f t="shared" si="17"/>
        <v>0</v>
      </c>
      <c r="N63" s="155">
        <v>0</v>
      </c>
      <c r="O63" s="155">
        <f t="shared" si="18"/>
        <v>0</v>
      </c>
      <c r="P63" s="155">
        <v>0</v>
      </c>
      <c r="Q63" s="155">
        <f t="shared" si="19"/>
        <v>0</v>
      </c>
      <c r="R63" s="156"/>
      <c r="S63" s="156" t="s">
        <v>1293</v>
      </c>
      <c r="T63" s="156" t="s">
        <v>1294</v>
      </c>
      <c r="U63" s="156">
        <v>0</v>
      </c>
      <c r="V63" s="156">
        <f t="shared" si="20"/>
        <v>0</v>
      </c>
      <c r="W63" s="156"/>
      <c r="X63" s="156" t="s">
        <v>199</v>
      </c>
      <c r="Y63" s="156" t="s">
        <v>200</v>
      </c>
      <c r="Z63" s="146"/>
      <c r="AA63" s="146"/>
      <c r="AB63" s="146"/>
      <c r="AC63" s="146"/>
      <c r="AD63" s="146"/>
      <c r="AE63" s="146"/>
      <c r="AF63" s="146"/>
      <c r="AG63" s="146" t="s">
        <v>677</v>
      </c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</row>
    <row r="64" spans="1:60" outlineLevel="1" x14ac:dyDescent="0.2">
      <c r="A64" s="173">
        <v>54</v>
      </c>
      <c r="B64" s="174" t="s">
        <v>2083</v>
      </c>
      <c r="C64" s="180" t="s">
        <v>2084</v>
      </c>
      <c r="D64" s="175" t="s">
        <v>220</v>
      </c>
      <c r="E64" s="176">
        <v>5</v>
      </c>
      <c r="F64" s="177"/>
      <c r="G64" s="178">
        <f t="shared" si="14"/>
        <v>0</v>
      </c>
      <c r="H64" s="157">
        <v>468</v>
      </c>
      <c r="I64" s="156">
        <f t="shared" si="15"/>
        <v>2340</v>
      </c>
      <c r="J64" s="157">
        <v>0</v>
      </c>
      <c r="K64" s="156">
        <f t="shared" si="16"/>
        <v>0</v>
      </c>
      <c r="L64" s="156">
        <v>21</v>
      </c>
      <c r="M64" s="156">
        <f t="shared" si="17"/>
        <v>0</v>
      </c>
      <c r="N64" s="155">
        <v>1.5E-3</v>
      </c>
      <c r="O64" s="155">
        <f t="shared" si="18"/>
        <v>0.01</v>
      </c>
      <c r="P64" s="155">
        <v>0</v>
      </c>
      <c r="Q64" s="155">
        <f t="shared" si="19"/>
        <v>0</v>
      </c>
      <c r="R64" s="156"/>
      <c r="S64" s="156" t="s">
        <v>1293</v>
      </c>
      <c r="T64" s="156" t="s">
        <v>1294</v>
      </c>
      <c r="U64" s="156">
        <v>0</v>
      </c>
      <c r="V64" s="156">
        <f t="shared" si="20"/>
        <v>0</v>
      </c>
      <c r="W64" s="156"/>
      <c r="X64" s="156" t="s">
        <v>209</v>
      </c>
      <c r="Y64" s="156" t="s">
        <v>200</v>
      </c>
      <c r="Z64" s="146"/>
      <c r="AA64" s="146"/>
      <c r="AB64" s="146"/>
      <c r="AC64" s="146"/>
      <c r="AD64" s="146"/>
      <c r="AE64" s="146"/>
      <c r="AF64" s="146"/>
      <c r="AG64" s="146" t="s">
        <v>210</v>
      </c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</row>
    <row r="65" spans="1:60" outlineLevel="1" x14ac:dyDescent="0.2">
      <c r="A65" s="173">
        <v>55</v>
      </c>
      <c r="B65" s="174" t="s">
        <v>2085</v>
      </c>
      <c r="C65" s="180" t="s">
        <v>2086</v>
      </c>
      <c r="D65" s="175" t="s">
        <v>220</v>
      </c>
      <c r="E65" s="176">
        <v>2</v>
      </c>
      <c r="F65" s="177"/>
      <c r="G65" s="178">
        <f t="shared" si="14"/>
        <v>0</v>
      </c>
      <c r="H65" s="157">
        <v>541</v>
      </c>
      <c r="I65" s="156">
        <f t="shared" si="15"/>
        <v>1082</v>
      </c>
      <c r="J65" s="157">
        <v>0</v>
      </c>
      <c r="K65" s="156">
        <f t="shared" si="16"/>
        <v>0</v>
      </c>
      <c r="L65" s="156">
        <v>21</v>
      </c>
      <c r="M65" s="156">
        <f t="shared" si="17"/>
        <v>0</v>
      </c>
      <c r="N65" s="155">
        <v>1.8E-3</v>
      </c>
      <c r="O65" s="155">
        <f t="shared" si="18"/>
        <v>0</v>
      </c>
      <c r="P65" s="155">
        <v>0</v>
      </c>
      <c r="Q65" s="155">
        <f t="shared" si="19"/>
        <v>0</v>
      </c>
      <c r="R65" s="156"/>
      <c r="S65" s="156" t="s">
        <v>1293</v>
      </c>
      <c r="T65" s="156" t="s">
        <v>1294</v>
      </c>
      <c r="U65" s="156">
        <v>0</v>
      </c>
      <c r="V65" s="156">
        <f t="shared" si="20"/>
        <v>0</v>
      </c>
      <c r="W65" s="156"/>
      <c r="X65" s="156" t="s">
        <v>209</v>
      </c>
      <c r="Y65" s="156" t="s">
        <v>200</v>
      </c>
      <c r="Z65" s="146"/>
      <c r="AA65" s="146"/>
      <c r="AB65" s="146"/>
      <c r="AC65" s="146"/>
      <c r="AD65" s="146"/>
      <c r="AE65" s="146"/>
      <c r="AF65" s="146"/>
      <c r="AG65" s="146" t="s">
        <v>210</v>
      </c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</row>
    <row r="66" spans="1:60" ht="33.75" outlineLevel="1" x14ac:dyDescent="0.2">
      <c r="A66" s="173">
        <v>56</v>
      </c>
      <c r="B66" s="174" t="s">
        <v>2087</v>
      </c>
      <c r="C66" s="180" t="s">
        <v>2088</v>
      </c>
      <c r="D66" s="175" t="s">
        <v>220</v>
      </c>
      <c r="E66" s="176">
        <v>1</v>
      </c>
      <c r="F66" s="177"/>
      <c r="G66" s="178">
        <f t="shared" si="14"/>
        <v>0</v>
      </c>
      <c r="H66" s="157">
        <v>0</v>
      </c>
      <c r="I66" s="156">
        <f t="shared" si="15"/>
        <v>0</v>
      </c>
      <c r="J66" s="157">
        <v>329</v>
      </c>
      <c r="K66" s="156">
        <f t="shared" si="16"/>
        <v>329</v>
      </c>
      <c r="L66" s="156">
        <v>21</v>
      </c>
      <c r="M66" s="156">
        <f t="shared" si="17"/>
        <v>0</v>
      </c>
      <c r="N66" s="155">
        <v>0</v>
      </c>
      <c r="O66" s="155">
        <f t="shared" si="18"/>
        <v>0</v>
      </c>
      <c r="P66" s="155">
        <v>0</v>
      </c>
      <c r="Q66" s="155">
        <f t="shared" si="19"/>
        <v>0</v>
      </c>
      <c r="R66" s="156"/>
      <c r="S66" s="156" t="s">
        <v>1293</v>
      </c>
      <c r="T66" s="156" t="s">
        <v>1294</v>
      </c>
      <c r="U66" s="156">
        <v>0</v>
      </c>
      <c r="V66" s="156">
        <f t="shared" si="20"/>
        <v>0</v>
      </c>
      <c r="W66" s="156"/>
      <c r="X66" s="156" t="s">
        <v>199</v>
      </c>
      <c r="Y66" s="156" t="s">
        <v>200</v>
      </c>
      <c r="Z66" s="146"/>
      <c r="AA66" s="146"/>
      <c r="AB66" s="146"/>
      <c r="AC66" s="146"/>
      <c r="AD66" s="146"/>
      <c r="AE66" s="146"/>
      <c r="AF66" s="146"/>
      <c r="AG66" s="146" t="s">
        <v>677</v>
      </c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</row>
    <row r="67" spans="1:60" outlineLevel="1" x14ac:dyDescent="0.2">
      <c r="A67" s="173">
        <v>57</v>
      </c>
      <c r="B67" s="174" t="s">
        <v>2089</v>
      </c>
      <c r="C67" s="180" t="s">
        <v>2090</v>
      </c>
      <c r="D67" s="175" t="s">
        <v>220</v>
      </c>
      <c r="E67" s="176">
        <v>1</v>
      </c>
      <c r="F67" s="177"/>
      <c r="G67" s="178">
        <f t="shared" si="14"/>
        <v>0</v>
      </c>
      <c r="H67" s="157">
        <v>12500</v>
      </c>
      <c r="I67" s="156">
        <f t="shared" si="15"/>
        <v>12500</v>
      </c>
      <c r="J67" s="157">
        <v>0</v>
      </c>
      <c r="K67" s="156">
        <f t="shared" si="16"/>
        <v>0</v>
      </c>
      <c r="L67" s="156">
        <v>21</v>
      </c>
      <c r="M67" s="156">
        <f t="shared" si="17"/>
        <v>0</v>
      </c>
      <c r="N67" s="155">
        <v>0</v>
      </c>
      <c r="O67" s="155">
        <f t="shared" si="18"/>
        <v>0</v>
      </c>
      <c r="P67" s="155">
        <v>0</v>
      </c>
      <c r="Q67" s="155">
        <f t="shared" si="19"/>
        <v>0</v>
      </c>
      <c r="R67" s="156"/>
      <c r="S67" s="156" t="s">
        <v>197</v>
      </c>
      <c r="T67" s="156" t="s">
        <v>198</v>
      </c>
      <c r="U67" s="156">
        <v>0</v>
      </c>
      <c r="V67" s="156">
        <f t="shared" si="20"/>
        <v>0</v>
      </c>
      <c r="W67" s="156"/>
      <c r="X67" s="156" t="s">
        <v>209</v>
      </c>
      <c r="Y67" s="156" t="s">
        <v>200</v>
      </c>
      <c r="Z67" s="146"/>
      <c r="AA67" s="146"/>
      <c r="AB67" s="146"/>
      <c r="AC67" s="146"/>
      <c r="AD67" s="146"/>
      <c r="AE67" s="146"/>
      <c r="AF67" s="146"/>
      <c r="AG67" s="146" t="s">
        <v>210</v>
      </c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</row>
    <row r="68" spans="1:60" ht="33.75" outlineLevel="1" x14ac:dyDescent="0.2">
      <c r="A68" s="173">
        <v>58</v>
      </c>
      <c r="B68" s="174" t="s">
        <v>2091</v>
      </c>
      <c r="C68" s="180" t="s">
        <v>2092</v>
      </c>
      <c r="D68" s="175" t="s">
        <v>220</v>
      </c>
      <c r="E68" s="176">
        <v>1</v>
      </c>
      <c r="F68" s="177"/>
      <c r="G68" s="178">
        <f t="shared" si="14"/>
        <v>0</v>
      </c>
      <c r="H68" s="157">
        <v>0</v>
      </c>
      <c r="I68" s="156">
        <f t="shared" si="15"/>
        <v>0</v>
      </c>
      <c r="J68" s="157">
        <v>523</v>
      </c>
      <c r="K68" s="156">
        <f t="shared" si="16"/>
        <v>523</v>
      </c>
      <c r="L68" s="156">
        <v>21</v>
      </c>
      <c r="M68" s="156">
        <f t="shared" si="17"/>
        <v>0</v>
      </c>
      <c r="N68" s="155">
        <v>0</v>
      </c>
      <c r="O68" s="155">
        <f t="shared" si="18"/>
        <v>0</v>
      </c>
      <c r="P68" s="155">
        <v>0</v>
      </c>
      <c r="Q68" s="155">
        <f t="shared" si="19"/>
        <v>0</v>
      </c>
      <c r="R68" s="156"/>
      <c r="S68" s="156" t="s">
        <v>1293</v>
      </c>
      <c r="T68" s="156" t="s">
        <v>1294</v>
      </c>
      <c r="U68" s="156">
        <v>0</v>
      </c>
      <c r="V68" s="156">
        <f t="shared" si="20"/>
        <v>0</v>
      </c>
      <c r="W68" s="156"/>
      <c r="X68" s="156" t="s">
        <v>199</v>
      </c>
      <c r="Y68" s="156" t="s">
        <v>200</v>
      </c>
      <c r="Z68" s="146"/>
      <c r="AA68" s="146"/>
      <c r="AB68" s="146"/>
      <c r="AC68" s="146"/>
      <c r="AD68" s="146"/>
      <c r="AE68" s="146"/>
      <c r="AF68" s="146"/>
      <c r="AG68" s="146" t="s">
        <v>677</v>
      </c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</row>
    <row r="69" spans="1:60" outlineLevel="1" x14ac:dyDescent="0.2">
      <c r="A69" s="173">
        <v>59</v>
      </c>
      <c r="B69" s="174" t="s">
        <v>2093</v>
      </c>
      <c r="C69" s="180" t="s">
        <v>2094</v>
      </c>
      <c r="D69" s="175" t="s">
        <v>220</v>
      </c>
      <c r="E69" s="176">
        <v>1</v>
      </c>
      <c r="F69" s="177"/>
      <c r="G69" s="178">
        <f t="shared" si="14"/>
        <v>0</v>
      </c>
      <c r="H69" s="157">
        <v>15800</v>
      </c>
      <c r="I69" s="156">
        <f t="shared" si="15"/>
        <v>15800</v>
      </c>
      <c r="J69" s="157">
        <v>0</v>
      </c>
      <c r="K69" s="156">
        <f t="shared" si="16"/>
        <v>0</v>
      </c>
      <c r="L69" s="156">
        <v>21</v>
      </c>
      <c r="M69" s="156">
        <f t="shared" si="17"/>
        <v>0</v>
      </c>
      <c r="N69" s="155">
        <v>0</v>
      </c>
      <c r="O69" s="155">
        <f t="shared" si="18"/>
        <v>0</v>
      </c>
      <c r="P69" s="155">
        <v>0</v>
      </c>
      <c r="Q69" s="155">
        <f t="shared" si="19"/>
        <v>0</v>
      </c>
      <c r="R69" s="156"/>
      <c r="S69" s="156" t="s">
        <v>197</v>
      </c>
      <c r="T69" s="156" t="s">
        <v>198</v>
      </c>
      <c r="U69" s="156">
        <v>0</v>
      </c>
      <c r="V69" s="156">
        <f t="shared" si="20"/>
        <v>0</v>
      </c>
      <c r="W69" s="156"/>
      <c r="X69" s="156" t="s">
        <v>209</v>
      </c>
      <c r="Y69" s="156" t="s">
        <v>200</v>
      </c>
      <c r="Z69" s="146"/>
      <c r="AA69" s="146"/>
      <c r="AB69" s="146"/>
      <c r="AC69" s="146"/>
      <c r="AD69" s="146"/>
      <c r="AE69" s="146"/>
      <c r="AF69" s="146"/>
      <c r="AG69" s="146" t="s">
        <v>210</v>
      </c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</row>
    <row r="70" spans="1:60" ht="33.75" outlineLevel="1" x14ac:dyDescent="0.2">
      <c r="A70" s="173">
        <v>60</v>
      </c>
      <c r="B70" s="174" t="s">
        <v>2095</v>
      </c>
      <c r="C70" s="180" t="s">
        <v>2096</v>
      </c>
      <c r="D70" s="175" t="s">
        <v>220</v>
      </c>
      <c r="E70" s="176">
        <v>7</v>
      </c>
      <c r="F70" s="177"/>
      <c r="G70" s="178">
        <f t="shared" si="14"/>
        <v>0</v>
      </c>
      <c r="H70" s="157">
        <v>0</v>
      </c>
      <c r="I70" s="156">
        <f t="shared" si="15"/>
        <v>0</v>
      </c>
      <c r="J70" s="157">
        <v>290</v>
      </c>
      <c r="K70" s="156">
        <f t="shared" si="16"/>
        <v>2030</v>
      </c>
      <c r="L70" s="156">
        <v>21</v>
      </c>
      <c r="M70" s="156">
        <f t="shared" si="17"/>
        <v>0</v>
      </c>
      <c r="N70" s="155">
        <v>0</v>
      </c>
      <c r="O70" s="155">
        <f t="shared" si="18"/>
        <v>0</v>
      </c>
      <c r="P70" s="155">
        <v>0</v>
      </c>
      <c r="Q70" s="155">
        <f t="shared" si="19"/>
        <v>0</v>
      </c>
      <c r="R70" s="156"/>
      <c r="S70" s="156" t="s">
        <v>1293</v>
      </c>
      <c r="T70" s="156" t="s">
        <v>1294</v>
      </c>
      <c r="U70" s="156">
        <v>0</v>
      </c>
      <c r="V70" s="156">
        <f t="shared" si="20"/>
        <v>0</v>
      </c>
      <c r="W70" s="156"/>
      <c r="X70" s="156" t="s">
        <v>199</v>
      </c>
      <c r="Y70" s="156" t="s">
        <v>200</v>
      </c>
      <c r="Z70" s="146"/>
      <c r="AA70" s="146"/>
      <c r="AB70" s="146"/>
      <c r="AC70" s="146"/>
      <c r="AD70" s="146"/>
      <c r="AE70" s="146"/>
      <c r="AF70" s="146"/>
      <c r="AG70" s="146" t="s">
        <v>677</v>
      </c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</row>
    <row r="71" spans="1:60" outlineLevel="1" x14ac:dyDescent="0.2">
      <c r="A71" s="173">
        <v>61</v>
      </c>
      <c r="B71" s="174" t="s">
        <v>2097</v>
      </c>
      <c r="C71" s="180" t="s">
        <v>2098</v>
      </c>
      <c r="D71" s="175" t="s">
        <v>220</v>
      </c>
      <c r="E71" s="176">
        <v>3</v>
      </c>
      <c r="F71" s="177"/>
      <c r="G71" s="178">
        <f t="shared" si="14"/>
        <v>0</v>
      </c>
      <c r="H71" s="157">
        <v>1710</v>
      </c>
      <c r="I71" s="156">
        <f t="shared" si="15"/>
        <v>5130</v>
      </c>
      <c r="J71" s="157">
        <v>0</v>
      </c>
      <c r="K71" s="156">
        <f t="shared" si="16"/>
        <v>0</v>
      </c>
      <c r="L71" s="156">
        <v>21</v>
      </c>
      <c r="M71" s="156">
        <f t="shared" si="17"/>
        <v>0</v>
      </c>
      <c r="N71" s="155">
        <v>4.0000000000000002E-4</v>
      </c>
      <c r="O71" s="155">
        <f t="shared" si="18"/>
        <v>0</v>
      </c>
      <c r="P71" s="155">
        <v>0</v>
      </c>
      <c r="Q71" s="155">
        <f t="shared" si="19"/>
        <v>0</v>
      </c>
      <c r="R71" s="156"/>
      <c r="S71" s="156" t="s">
        <v>1293</v>
      </c>
      <c r="T71" s="156" t="s">
        <v>1294</v>
      </c>
      <c r="U71" s="156">
        <v>0</v>
      </c>
      <c r="V71" s="156">
        <f t="shared" si="20"/>
        <v>0</v>
      </c>
      <c r="W71" s="156"/>
      <c r="X71" s="156" t="s">
        <v>209</v>
      </c>
      <c r="Y71" s="156" t="s">
        <v>200</v>
      </c>
      <c r="Z71" s="146"/>
      <c r="AA71" s="146"/>
      <c r="AB71" s="146"/>
      <c r="AC71" s="146"/>
      <c r="AD71" s="146"/>
      <c r="AE71" s="146"/>
      <c r="AF71" s="146"/>
      <c r="AG71" s="146" t="s">
        <v>210</v>
      </c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</row>
    <row r="72" spans="1:60" outlineLevel="1" x14ac:dyDescent="0.2">
      <c r="A72" s="173">
        <v>62</v>
      </c>
      <c r="B72" s="174" t="s">
        <v>2099</v>
      </c>
      <c r="C72" s="180" t="s">
        <v>2100</v>
      </c>
      <c r="D72" s="175" t="s">
        <v>220</v>
      </c>
      <c r="E72" s="176">
        <v>4</v>
      </c>
      <c r="F72" s="177"/>
      <c r="G72" s="178">
        <f t="shared" si="14"/>
        <v>0</v>
      </c>
      <c r="H72" s="157">
        <v>2110</v>
      </c>
      <c r="I72" s="156">
        <f t="shared" si="15"/>
        <v>8440</v>
      </c>
      <c r="J72" s="157">
        <v>0</v>
      </c>
      <c r="K72" s="156">
        <f t="shared" si="16"/>
        <v>0</v>
      </c>
      <c r="L72" s="156">
        <v>21</v>
      </c>
      <c r="M72" s="156">
        <f t="shared" si="17"/>
        <v>0</v>
      </c>
      <c r="N72" s="155">
        <v>1.1999999999999999E-3</v>
      </c>
      <c r="O72" s="155">
        <f t="shared" si="18"/>
        <v>0</v>
      </c>
      <c r="P72" s="155">
        <v>0</v>
      </c>
      <c r="Q72" s="155">
        <f t="shared" si="19"/>
        <v>0</v>
      </c>
      <c r="R72" s="156"/>
      <c r="S72" s="156" t="s">
        <v>1293</v>
      </c>
      <c r="T72" s="156" t="s">
        <v>1294</v>
      </c>
      <c r="U72" s="156">
        <v>0</v>
      </c>
      <c r="V72" s="156">
        <f t="shared" si="20"/>
        <v>0</v>
      </c>
      <c r="W72" s="156"/>
      <c r="X72" s="156" t="s">
        <v>209</v>
      </c>
      <c r="Y72" s="156" t="s">
        <v>200</v>
      </c>
      <c r="Z72" s="146"/>
      <c r="AA72" s="146"/>
      <c r="AB72" s="146"/>
      <c r="AC72" s="146"/>
      <c r="AD72" s="146"/>
      <c r="AE72" s="146"/>
      <c r="AF72" s="146"/>
      <c r="AG72" s="146" t="s">
        <v>210</v>
      </c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</row>
    <row r="73" spans="1:60" ht="33.75" outlineLevel="1" x14ac:dyDescent="0.2">
      <c r="A73" s="173">
        <v>63</v>
      </c>
      <c r="B73" s="174" t="s">
        <v>2095</v>
      </c>
      <c r="C73" s="180" t="s">
        <v>2096</v>
      </c>
      <c r="D73" s="175" t="s">
        <v>220</v>
      </c>
      <c r="E73" s="176">
        <v>2</v>
      </c>
      <c r="F73" s="177"/>
      <c r="G73" s="178">
        <f t="shared" si="14"/>
        <v>0</v>
      </c>
      <c r="H73" s="157">
        <v>0</v>
      </c>
      <c r="I73" s="156">
        <f t="shared" si="15"/>
        <v>0</v>
      </c>
      <c r="J73" s="157">
        <v>290</v>
      </c>
      <c r="K73" s="156">
        <f t="shared" si="16"/>
        <v>580</v>
      </c>
      <c r="L73" s="156">
        <v>21</v>
      </c>
      <c r="M73" s="156">
        <f t="shared" si="17"/>
        <v>0</v>
      </c>
      <c r="N73" s="155">
        <v>0</v>
      </c>
      <c r="O73" s="155">
        <f t="shared" si="18"/>
        <v>0</v>
      </c>
      <c r="P73" s="155">
        <v>0</v>
      </c>
      <c r="Q73" s="155">
        <f t="shared" si="19"/>
        <v>0</v>
      </c>
      <c r="R73" s="156"/>
      <c r="S73" s="156" t="s">
        <v>1293</v>
      </c>
      <c r="T73" s="156" t="s">
        <v>1294</v>
      </c>
      <c r="U73" s="156">
        <v>0</v>
      </c>
      <c r="V73" s="156">
        <f t="shared" si="20"/>
        <v>0</v>
      </c>
      <c r="W73" s="156"/>
      <c r="X73" s="156" t="s">
        <v>199</v>
      </c>
      <c r="Y73" s="156" t="s">
        <v>200</v>
      </c>
      <c r="Z73" s="146"/>
      <c r="AA73" s="146"/>
      <c r="AB73" s="146"/>
      <c r="AC73" s="146"/>
      <c r="AD73" s="146"/>
      <c r="AE73" s="146"/>
      <c r="AF73" s="146"/>
      <c r="AG73" s="146" t="s">
        <v>677</v>
      </c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</row>
    <row r="74" spans="1:60" outlineLevel="1" x14ac:dyDescent="0.2">
      <c r="A74" s="173">
        <v>64</v>
      </c>
      <c r="B74" s="174" t="s">
        <v>2101</v>
      </c>
      <c r="C74" s="180" t="s">
        <v>2102</v>
      </c>
      <c r="D74" s="175" t="s">
        <v>220</v>
      </c>
      <c r="E74" s="176">
        <v>2</v>
      </c>
      <c r="F74" s="177"/>
      <c r="G74" s="178">
        <f t="shared" si="14"/>
        <v>0</v>
      </c>
      <c r="H74" s="157">
        <v>4250</v>
      </c>
      <c r="I74" s="156">
        <f t="shared" si="15"/>
        <v>8500</v>
      </c>
      <c r="J74" s="157">
        <v>0</v>
      </c>
      <c r="K74" s="156">
        <f t="shared" si="16"/>
        <v>0</v>
      </c>
      <c r="L74" s="156">
        <v>21</v>
      </c>
      <c r="M74" s="156">
        <f t="shared" si="17"/>
        <v>0</v>
      </c>
      <c r="N74" s="155">
        <v>0</v>
      </c>
      <c r="O74" s="155">
        <f t="shared" si="18"/>
        <v>0</v>
      </c>
      <c r="P74" s="155">
        <v>0</v>
      </c>
      <c r="Q74" s="155">
        <f t="shared" si="19"/>
        <v>0</v>
      </c>
      <c r="R74" s="156"/>
      <c r="S74" s="156" t="s">
        <v>197</v>
      </c>
      <c r="T74" s="156" t="s">
        <v>198</v>
      </c>
      <c r="U74" s="156">
        <v>0</v>
      </c>
      <c r="V74" s="156">
        <f t="shared" si="20"/>
        <v>0</v>
      </c>
      <c r="W74" s="156"/>
      <c r="X74" s="156" t="s">
        <v>209</v>
      </c>
      <c r="Y74" s="156" t="s">
        <v>200</v>
      </c>
      <c r="Z74" s="146"/>
      <c r="AA74" s="146"/>
      <c r="AB74" s="146"/>
      <c r="AC74" s="146"/>
      <c r="AD74" s="146"/>
      <c r="AE74" s="146"/>
      <c r="AF74" s="146"/>
      <c r="AG74" s="146" t="s">
        <v>210</v>
      </c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</row>
    <row r="75" spans="1:60" ht="33.75" outlineLevel="1" x14ac:dyDescent="0.2">
      <c r="A75" s="173">
        <v>65</v>
      </c>
      <c r="B75" s="174" t="s">
        <v>2103</v>
      </c>
      <c r="C75" s="180" t="s">
        <v>2104</v>
      </c>
      <c r="D75" s="175" t="s">
        <v>220</v>
      </c>
      <c r="E75" s="176">
        <v>2</v>
      </c>
      <c r="F75" s="177"/>
      <c r="G75" s="178">
        <f t="shared" si="14"/>
        <v>0</v>
      </c>
      <c r="H75" s="157">
        <v>0</v>
      </c>
      <c r="I75" s="156">
        <f t="shared" si="15"/>
        <v>0</v>
      </c>
      <c r="J75" s="157">
        <v>368</v>
      </c>
      <c r="K75" s="156">
        <f t="shared" si="16"/>
        <v>736</v>
      </c>
      <c r="L75" s="156">
        <v>21</v>
      </c>
      <c r="M75" s="156">
        <f t="shared" si="17"/>
        <v>0</v>
      </c>
      <c r="N75" s="155">
        <v>0</v>
      </c>
      <c r="O75" s="155">
        <f t="shared" si="18"/>
        <v>0</v>
      </c>
      <c r="P75" s="155">
        <v>0</v>
      </c>
      <c r="Q75" s="155">
        <f t="shared" si="19"/>
        <v>0</v>
      </c>
      <c r="R75" s="156"/>
      <c r="S75" s="156" t="s">
        <v>1293</v>
      </c>
      <c r="T75" s="156" t="s">
        <v>1294</v>
      </c>
      <c r="U75" s="156">
        <v>0</v>
      </c>
      <c r="V75" s="156">
        <f t="shared" si="20"/>
        <v>0</v>
      </c>
      <c r="W75" s="156"/>
      <c r="X75" s="156" t="s">
        <v>199</v>
      </c>
      <c r="Y75" s="156" t="s">
        <v>200</v>
      </c>
      <c r="Z75" s="146"/>
      <c r="AA75" s="146"/>
      <c r="AB75" s="146"/>
      <c r="AC75" s="146"/>
      <c r="AD75" s="146"/>
      <c r="AE75" s="146"/>
      <c r="AF75" s="146"/>
      <c r="AG75" s="146" t="s">
        <v>677</v>
      </c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</row>
    <row r="76" spans="1:60" outlineLevel="1" x14ac:dyDescent="0.2">
      <c r="A76" s="173">
        <v>66</v>
      </c>
      <c r="B76" s="174" t="s">
        <v>2105</v>
      </c>
      <c r="C76" s="180" t="s">
        <v>2106</v>
      </c>
      <c r="D76" s="175" t="s">
        <v>220</v>
      </c>
      <c r="E76" s="176">
        <v>2</v>
      </c>
      <c r="F76" s="177"/>
      <c r="G76" s="178">
        <f t="shared" si="14"/>
        <v>0</v>
      </c>
      <c r="H76" s="157">
        <v>2380</v>
      </c>
      <c r="I76" s="156">
        <f t="shared" si="15"/>
        <v>4760</v>
      </c>
      <c r="J76" s="157">
        <v>0</v>
      </c>
      <c r="K76" s="156">
        <f t="shared" si="16"/>
        <v>0</v>
      </c>
      <c r="L76" s="156">
        <v>21</v>
      </c>
      <c r="M76" s="156">
        <f t="shared" si="17"/>
        <v>0</v>
      </c>
      <c r="N76" s="155">
        <v>1.1999999999999999E-3</v>
      </c>
      <c r="O76" s="155">
        <f t="shared" si="18"/>
        <v>0</v>
      </c>
      <c r="P76" s="155">
        <v>0</v>
      </c>
      <c r="Q76" s="155">
        <f t="shared" si="19"/>
        <v>0</v>
      </c>
      <c r="R76" s="156"/>
      <c r="S76" s="156" t="s">
        <v>1293</v>
      </c>
      <c r="T76" s="156" t="s">
        <v>1294</v>
      </c>
      <c r="U76" s="156">
        <v>0</v>
      </c>
      <c r="V76" s="156">
        <f t="shared" si="20"/>
        <v>0</v>
      </c>
      <c r="W76" s="156"/>
      <c r="X76" s="156" t="s">
        <v>209</v>
      </c>
      <c r="Y76" s="156" t="s">
        <v>200</v>
      </c>
      <c r="Z76" s="146"/>
      <c r="AA76" s="146"/>
      <c r="AB76" s="146"/>
      <c r="AC76" s="146"/>
      <c r="AD76" s="146"/>
      <c r="AE76" s="146"/>
      <c r="AF76" s="146"/>
      <c r="AG76" s="146" t="s">
        <v>210</v>
      </c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</row>
    <row r="77" spans="1:60" ht="33.75" outlineLevel="1" x14ac:dyDescent="0.2">
      <c r="A77" s="173">
        <v>67</v>
      </c>
      <c r="B77" s="174" t="s">
        <v>2107</v>
      </c>
      <c r="C77" s="180" t="s">
        <v>2108</v>
      </c>
      <c r="D77" s="175" t="s">
        <v>246</v>
      </c>
      <c r="E77" s="176">
        <v>14</v>
      </c>
      <c r="F77" s="177"/>
      <c r="G77" s="178">
        <f t="shared" si="14"/>
        <v>0</v>
      </c>
      <c r="H77" s="157">
        <v>0</v>
      </c>
      <c r="I77" s="156">
        <f t="shared" si="15"/>
        <v>0</v>
      </c>
      <c r="J77" s="157">
        <v>3760</v>
      </c>
      <c r="K77" s="156">
        <f t="shared" si="16"/>
        <v>52640</v>
      </c>
      <c r="L77" s="156">
        <v>21</v>
      </c>
      <c r="M77" s="156">
        <f t="shared" si="17"/>
        <v>0</v>
      </c>
      <c r="N77" s="155">
        <v>1.8329999999999999E-2</v>
      </c>
      <c r="O77" s="155">
        <f t="shared" si="18"/>
        <v>0.26</v>
      </c>
      <c r="P77" s="155">
        <v>0</v>
      </c>
      <c r="Q77" s="155">
        <f t="shared" si="19"/>
        <v>0</v>
      </c>
      <c r="R77" s="156"/>
      <c r="S77" s="156" t="s">
        <v>1293</v>
      </c>
      <c r="T77" s="156" t="s">
        <v>1294</v>
      </c>
      <c r="U77" s="156">
        <v>0</v>
      </c>
      <c r="V77" s="156">
        <f t="shared" si="20"/>
        <v>0</v>
      </c>
      <c r="W77" s="156"/>
      <c r="X77" s="156" t="s">
        <v>199</v>
      </c>
      <c r="Y77" s="156" t="s">
        <v>200</v>
      </c>
      <c r="Z77" s="146"/>
      <c r="AA77" s="146"/>
      <c r="AB77" s="146"/>
      <c r="AC77" s="146"/>
      <c r="AD77" s="146"/>
      <c r="AE77" s="146"/>
      <c r="AF77" s="146"/>
      <c r="AG77" s="146" t="s">
        <v>677</v>
      </c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</row>
    <row r="78" spans="1:60" ht="33.75" outlineLevel="1" x14ac:dyDescent="0.2">
      <c r="A78" s="173">
        <v>68</v>
      </c>
      <c r="B78" s="174" t="s">
        <v>2109</v>
      </c>
      <c r="C78" s="180" t="s">
        <v>2110</v>
      </c>
      <c r="D78" s="175" t="s">
        <v>220</v>
      </c>
      <c r="E78" s="176">
        <v>1</v>
      </c>
      <c r="F78" s="177"/>
      <c r="G78" s="178">
        <f t="shared" si="14"/>
        <v>0</v>
      </c>
      <c r="H78" s="157">
        <v>0</v>
      </c>
      <c r="I78" s="156">
        <f t="shared" si="15"/>
        <v>0</v>
      </c>
      <c r="J78" s="157">
        <v>541</v>
      </c>
      <c r="K78" s="156">
        <f t="shared" si="16"/>
        <v>541</v>
      </c>
      <c r="L78" s="156">
        <v>21</v>
      </c>
      <c r="M78" s="156">
        <f t="shared" si="17"/>
        <v>0</v>
      </c>
      <c r="N78" s="155">
        <v>8.1999999999999998E-4</v>
      </c>
      <c r="O78" s="155">
        <f t="shared" si="18"/>
        <v>0</v>
      </c>
      <c r="P78" s="155">
        <v>0</v>
      </c>
      <c r="Q78" s="155">
        <f t="shared" si="19"/>
        <v>0</v>
      </c>
      <c r="R78" s="156"/>
      <c r="S78" s="156" t="s">
        <v>1293</v>
      </c>
      <c r="T78" s="156" t="s">
        <v>1294</v>
      </c>
      <c r="U78" s="156">
        <v>0</v>
      </c>
      <c r="V78" s="156">
        <f t="shared" si="20"/>
        <v>0</v>
      </c>
      <c r="W78" s="156"/>
      <c r="X78" s="156" t="s">
        <v>199</v>
      </c>
      <c r="Y78" s="156" t="s">
        <v>200</v>
      </c>
      <c r="Z78" s="146"/>
      <c r="AA78" s="146"/>
      <c r="AB78" s="146"/>
      <c r="AC78" s="146"/>
      <c r="AD78" s="146"/>
      <c r="AE78" s="146"/>
      <c r="AF78" s="146"/>
      <c r="AG78" s="146" t="s">
        <v>677</v>
      </c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</row>
    <row r="79" spans="1:60" ht="33.75" outlineLevel="1" x14ac:dyDescent="0.2">
      <c r="A79" s="173">
        <v>69</v>
      </c>
      <c r="B79" s="174" t="s">
        <v>2111</v>
      </c>
      <c r="C79" s="180" t="s">
        <v>2112</v>
      </c>
      <c r="D79" s="175" t="s">
        <v>220</v>
      </c>
      <c r="E79" s="176">
        <v>1</v>
      </c>
      <c r="F79" s="177"/>
      <c r="G79" s="178">
        <f t="shared" si="14"/>
        <v>0</v>
      </c>
      <c r="H79" s="157">
        <v>0</v>
      </c>
      <c r="I79" s="156">
        <f t="shared" si="15"/>
        <v>0</v>
      </c>
      <c r="J79" s="157">
        <v>937</v>
      </c>
      <c r="K79" s="156">
        <f t="shared" si="16"/>
        <v>937</v>
      </c>
      <c r="L79" s="156">
        <v>21</v>
      </c>
      <c r="M79" s="156">
        <f t="shared" si="17"/>
        <v>0</v>
      </c>
      <c r="N79" s="155">
        <v>1.3799999999999999E-3</v>
      </c>
      <c r="O79" s="155">
        <f t="shared" si="18"/>
        <v>0</v>
      </c>
      <c r="P79" s="155">
        <v>0</v>
      </c>
      <c r="Q79" s="155">
        <f t="shared" si="19"/>
        <v>0</v>
      </c>
      <c r="R79" s="156"/>
      <c r="S79" s="156" t="s">
        <v>1293</v>
      </c>
      <c r="T79" s="156" t="s">
        <v>1294</v>
      </c>
      <c r="U79" s="156">
        <v>0</v>
      </c>
      <c r="V79" s="156">
        <f t="shared" si="20"/>
        <v>0</v>
      </c>
      <c r="W79" s="156"/>
      <c r="X79" s="156" t="s">
        <v>199</v>
      </c>
      <c r="Y79" s="156" t="s">
        <v>200</v>
      </c>
      <c r="Z79" s="146"/>
      <c r="AA79" s="146"/>
      <c r="AB79" s="146"/>
      <c r="AC79" s="146"/>
      <c r="AD79" s="146"/>
      <c r="AE79" s="146"/>
      <c r="AF79" s="146"/>
      <c r="AG79" s="146" t="s">
        <v>677</v>
      </c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</row>
    <row r="80" spans="1:60" ht="33.75" outlineLevel="1" x14ac:dyDescent="0.2">
      <c r="A80" s="173">
        <v>70</v>
      </c>
      <c r="B80" s="174" t="s">
        <v>2113</v>
      </c>
      <c r="C80" s="180" t="s">
        <v>2114</v>
      </c>
      <c r="D80" s="175" t="s">
        <v>220</v>
      </c>
      <c r="E80" s="176">
        <v>1</v>
      </c>
      <c r="F80" s="177"/>
      <c r="G80" s="178">
        <f t="shared" si="14"/>
        <v>0</v>
      </c>
      <c r="H80" s="157">
        <v>0</v>
      </c>
      <c r="I80" s="156">
        <f t="shared" si="15"/>
        <v>0</v>
      </c>
      <c r="J80" s="157">
        <v>2840</v>
      </c>
      <c r="K80" s="156">
        <f t="shared" si="16"/>
        <v>2840</v>
      </c>
      <c r="L80" s="156">
        <v>21</v>
      </c>
      <c r="M80" s="156">
        <f t="shared" si="17"/>
        <v>0</v>
      </c>
      <c r="N80" s="155">
        <v>3.5899999999999999E-3</v>
      </c>
      <c r="O80" s="155">
        <f t="shared" si="18"/>
        <v>0</v>
      </c>
      <c r="P80" s="155">
        <v>0</v>
      </c>
      <c r="Q80" s="155">
        <f t="shared" si="19"/>
        <v>0</v>
      </c>
      <c r="R80" s="156"/>
      <c r="S80" s="156" t="s">
        <v>1293</v>
      </c>
      <c r="T80" s="156" t="s">
        <v>1294</v>
      </c>
      <c r="U80" s="156">
        <v>0</v>
      </c>
      <c r="V80" s="156">
        <f t="shared" si="20"/>
        <v>0</v>
      </c>
      <c r="W80" s="156"/>
      <c r="X80" s="156" t="s">
        <v>199</v>
      </c>
      <c r="Y80" s="156" t="s">
        <v>200</v>
      </c>
      <c r="Z80" s="146"/>
      <c r="AA80" s="146"/>
      <c r="AB80" s="146"/>
      <c r="AC80" s="146"/>
      <c r="AD80" s="146"/>
      <c r="AE80" s="146"/>
      <c r="AF80" s="146"/>
      <c r="AG80" s="146" t="s">
        <v>677</v>
      </c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</row>
    <row r="81" spans="1:60" ht="33.75" outlineLevel="1" x14ac:dyDescent="0.2">
      <c r="A81" s="173">
        <v>71</v>
      </c>
      <c r="B81" s="174" t="s">
        <v>2115</v>
      </c>
      <c r="C81" s="180" t="s">
        <v>2116</v>
      </c>
      <c r="D81" s="175" t="s">
        <v>220</v>
      </c>
      <c r="E81" s="176">
        <v>5</v>
      </c>
      <c r="F81" s="177"/>
      <c r="G81" s="178">
        <f t="shared" si="14"/>
        <v>0</v>
      </c>
      <c r="H81" s="157">
        <v>0</v>
      </c>
      <c r="I81" s="156">
        <f t="shared" si="15"/>
        <v>0</v>
      </c>
      <c r="J81" s="157">
        <v>869</v>
      </c>
      <c r="K81" s="156">
        <f t="shared" si="16"/>
        <v>4345</v>
      </c>
      <c r="L81" s="156">
        <v>21</v>
      </c>
      <c r="M81" s="156">
        <f t="shared" si="17"/>
        <v>0</v>
      </c>
      <c r="N81" s="155">
        <v>1.32E-3</v>
      </c>
      <c r="O81" s="155">
        <f t="shared" si="18"/>
        <v>0.01</v>
      </c>
      <c r="P81" s="155">
        <v>0</v>
      </c>
      <c r="Q81" s="155">
        <f t="shared" si="19"/>
        <v>0</v>
      </c>
      <c r="R81" s="156"/>
      <c r="S81" s="156" t="s">
        <v>1293</v>
      </c>
      <c r="T81" s="156" t="s">
        <v>1294</v>
      </c>
      <c r="U81" s="156">
        <v>0</v>
      </c>
      <c r="V81" s="156">
        <f t="shared" si="20"/>
        <v>0</v>
      </c>
      <c r="W81" s="156"/>
      <c r="X81" s="156" t="s">
        <v>199</v>
      </c>
      <c r="Y81" s="156" t="s">
        <v>200</v>
      </c>
      <c r="Z81" s="146"/>
      <c r="AA81" s="146"/>
      <c r="AB81" s="146"/>
      <c r="AC81" s="146"/>
      <c r="AD81" s="146"/>
      <c r="AE81" s="146"/>
      <c r="AF81" s="146"/>
      <c r="AG81" s="146" t="s">
        <v>677</v>
      </c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</row>
    <row r="82" spans="1:60" ht="33.75" outlineLevel="1" x14ac:dyDescent="0.2">
      <c r="A82" s="173">
        <v>72</v>
      </c>
      <c r="B82" s="174" t="s">
        <v>2117</v>
      </c>
      <c r="C82" s="180" t="s">
        <v>2118</v>
      </c>
      <c r="D82" s="175" t="s">
        <v>220</v>
      </c>
      <c r="E82" s="176">
        <v>2</v>
      </c>
      <c r="F82" s="177"/>
      <c r="G82" s="178">
        <f t="shared" si="14"/>
        <v>0</v>
      </c>
      <c r="H82" s="157">
        <v>0</v>
      </c>
      <c r="I82" s="156">
        <f t="shared" si="15"/>
        <v>0</v>
      </c>
      <c r="J82" s="157">
        <v>1120</v>
      </c>
      <c r="K82" s="156">
        <f t="shared" si="16"/>
        <v>2240</v>
      </c>
      <c r="L82" s="156">
        <v>21</v>
      </c>
      <c r="M82" s="156">
        <f t="shared" si="17"/>
        <v>0</v>
      </c>
      <c r="N82" s="155">
        <v>1.73E-3</v>
      </c>
      <c r="O82" s="155">
        <f t="shared" si="18"/>
        <v>0</v>
      </c>
      <c r="P82" s="155">
        <v>0</v>
      </c>
      <c r="Q82" s="155">
        <f t="shared" si="19"/>
        <v>0</v>
      </c>
      <c r="R82" s="156"/>
      <c r="S82" s="156" t="s">
        <v>1293</v>
      </c>
      <c r="T82" s="156" t="s">
        <v>1294</v>
      </c>
      <c r="U82" s="156">
        <v>0</v>
      </c>
      <c r="V82" s="156">
        <f t="shared" si="20"/>
        <v>0</v>
      </c>
      <c r="W82" s="156"/>
      <c r="X82" s="156" t="s">
        <v>199</v>
      </c>
      <c r="Y82" s="156" t="s">
        <v>200</v>
      </c>
      <c r="Z82" s="146"/>
      <c r="AA82" s="146"/>
      <c r="AB82" s="146"/>
      <c r="AC82" s="146"/>
      <c r="AD82" s="146"/>
      <c r="AE82" s="146"/>
      <c r="AF82" s="146"/>
      <c r="AG82" s="146" t="s">
        <v>677</v>
      </c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</row>
    <row r="83" spans="1:60" ht="33.75" outlineLevel="1" x14ac:dyDescent="0.2">
      <c r="A83" s="173">
        <v>73</v>
      </c>
      <c r="B83" s="174" t="s">
        <v>2119</v>
      </c>
      <c r="C83" s="180" t="s">
        <v>2120</v>
      </c>
      <c r="D83" s="175" t="s">
        <v>220</v>
      </c>
      <c r="E83" s="176">
        <v>4</v>
      </c>
      <c r="F83" s="177"/>
      <c r="G83" s="178">
        <f t="shared" ref="G83:G98" si="21">ROUND(E83*F83,2)</f>
        <v>0</v>
      </c>
      <c r="H83" s="157">
        <v>0</v>
      </c>
      <c r="I83" s="156">
        <f t="shared" ref="I83:I98" si="22">ROUND(E83*H83,2)</f>
        <v>0</v>
      </c>
      <c r="J83" s="157">
        <v>2960</v>
      </c>
      <c r="K83" s="156">
        <f t="shared" ref="K83:K98" si="23">ROUND(E83*J83,2)</f>
        <v>11840</v>
      </c>
      <c r="L83" s="156">
        <v>21</v>
      </c>
      <c r="M83" s="156">
        <f t="shared" ref="M83:M98" si="24">G83*(1+L83/100)</f>
        <v>0</v>
      </c>
      <c r="N83" s="155">
        <v>3.5899999999999999E-3</v>
      </c>
      <c r="O83" s="155">
        <f t="shared" ref="O83:O98" si="25">ROUND(E83*N83,2)</f>
        <v>0.01</v>
      </c>
      <c r="P83" s="155">
        <v>0</v>
      </c>
      <c r="Q83" s="155">
        <f t="shared" ref="Q83:Q98" si="26">ROUND(E83*P83,2)</f>
        <v>0</v>
      </c>
      <c r="R83" s="156"/>
      <c r="S83" s="156" t="s">
        <v>1293</v>
      </c>
      <c r="T83" s="156" t="s">
        <v>1294</v>
      </c>
      <c r="U83" s="156">
        <v>0</v>
      </c>
      <c r="V83" s="156">
        <f t="shared" ref="V83:V98" si="27">ROUND(E83*U83,2)</f>
        <v>0</v>
      </c>
      <c r="W83" s="156"/>
      <c r="X83" s="156" t="s">
        <v>199</v>
      </c>
      <c r="Y83" s="156" t="s">
        <v>200</v>
      </c>
      <c r="Z83" s="146"/>
      <c r="AA83" s="146"/>
      <c r="AB83" s="146"/>
      <c r="AC83" s="146"/>
      <c r="AD83" s="146"/>
      <c r="AE83" s="146"/>
      <c r="AF83" s="146"/>
      <c r="AG83" s="146" t="s">
        <v>677</v>
      </c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</row>
    <row r="84" spans="1:60" ht="33.75" outlineLevel="1" x14ac:dyDescent="0.2">
      <c r="A84" s="173">
        <v>74</v>
      </c>
      <c r="B84" s="174" t="s">
        <v>2121</v>
      </c>
      <c r="C84" s="180" t="s">
        <v>2122</v>
      </c>
      <c r="D84" s="175" t="s">
        <v>220</v>
      </c>
      <c r="E84" s="176">
        <v>90</v>
      </c>
      <c r="F84" s="177"/>
      <c r="G84" s="178">
        <f t="shared" si="21"/>
        <v>0</v>
      </c>
      <c r="H84" s="157">
        <v>0</v>
      </c>
      <c r="I84" s="156">
        <f t="shared" si="22"/>
        <v>0</v>
      </c>
      <c r="J84" s="157">
        <v>516</v>
      </c>
      <c r="K84" s="156">
        <f t="shared" si="23"/>
        <v>46440</v>
      </c>
      <c r="L84" s="156">
        <v>21</v>
      </c>
      <c r="M84" s="156">
        <f t="shared" si="24"/>
        <v>0</v>
      </c>
      <c r="N84" s="155">
        <v>8.1999999999999998E-4</v>
      </c>
      <c r="O84" s="155">
        <f t="shared" si="25"/>
        <v>7.0000000000000007E-2</v>
      </c>
      <c r="P84" s="155">
        <v>0</v>
      </c>
      <c r="Q84" s="155">
        <f t="shared" si="26"/>
        <v>0</v>
      </c>
      <c r="R84" s="156"/>
      <c r="S84" s="156" t="s">
        <v>1293</v>
      </c>
      <c r="T84" s="156" t="s">
        <v>1294</v>
      </c>
      <c r="U84" s="156">
        <v>0</v>
      </c>
      <c r="V84" s="156">
        <f t="shared" si="27"/>
        <v>0</v>
      </c>
      <c r="W84" s="156"/>
      <c r="X84" s="156" t="s">
        <v>199</v>
      </c>
      <c r="Y84" s="156" t="s">
        <v>200</v>
      </c>
      <c r="Z84" s="146"/>
      <c r="AA84" s="146"/>
      <c r="AB84" s="146"/>
      <c r="AC84" s="146"/>
      <c r="AD84" s="146"/>
      <c r="AE84" s="146"/>
      <c r="AF84" s="146"/>
      <c r="AG84" s="146" t="s">
        <v>677</v>
      </c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</row>
    <row r="85" spans="1:60" ht="33.75" outlineLevel="1" x14ac:dyDescent="0.2">
      <c r="A85" s="173">
        <v>75</v>
      </c>
      <c r="B85" s="174" t="s">
        <v>2123</v>
      </c>
      <c r="C85" s="180" t="s">
        <v>2124</v>
      </c>
      <c r="D85" s="175" t="s">
        <v>220</v>
      </c>
      <c r="E85" s="176">
        <v>7</v>
      </c>
      <c r="F85" s="177"/>
      <c r="G85" s="178">
        <f t="shared" si="21"/>
        <v>0</v>
      </c>
      <c r="H85" s="157">
        <v>0</v>
      </c>
      <c r="I85" s="156">
        <f t="shared" si="22"/>
        <v>0</v>
      </c>
      <c r="J85" s="157">
        <v>774</v>
      </c>
      <c r="K85" s="156">
        <f t="shared" si="23"/>
        <v>5418</v>
      </c>
      <c r="L85" s="156">
        <v>21</v>
      </c>
      <c r="M85" s="156">
        <f t="shared" si="24"/>
        <v>0</v>
      </c>
      <c r="N85" s="155">
        <v>1.17E-3</v>
      </c>
      <c r="O85" s="155">
        <f t="shared" si="25"/>
        <v>0.01</v>
      </c>
      <c r="P85" s="155">
        <v>0</v>
      </c>
      <c r="Q85" s="155">
        <f t="shared" si="26"/>
        <v>0</v>
      </c>
      <c r="R85" s="156"/>
      <c r="S85" s="156" t="s">
        <v>1293</v>
      </c>
      <c r="T85" s="156" t="s">
        <v>1294</v>
      </c>
      <c r="U85" s="156">
        <v>0</v>
      </c>
      <c r="V85" s="156">
        <f t="shared" si="27"/>
        <v>0</v>
      </c>
      <c r="W85" s="156"/>
      <c r="X85" s="156" t="s">
        <v>199</v>
      </c>
      <c r="Y85" s="156" t="s">
        <v>200</v>
      </c>
      <c r="Z85" s="146"/>
      <c r="AA85" s="146"/>
      <c r="AB85" s="146"/>
      <c r="AC85" s="146"/>
      <c r="AD85" s="146"/>
      <c r="AE85" s="146"/>
      <c r="AF85" s="146"/>
      <c r="AG85" s="146" t="s">
        <v>677</v>
      </c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</row>
    <row r="86" spans="1:60" ht="33.75" outlineLevel="1" x14ac:dyDescent="0.2">
      <c r="A86" s="173">
        <v>76</v>
      </c>
      <c r="B86" s="174" t="s">
        <v>2125</v>
      </c>
      <c r="C86" s="180" t="s">
        <v>2126</v>
      </c>
      <c r="D86" s="175" t="s">
        <v>220</v>
      </c>
      <c r="E86" s="176">
        <v>4</v>
      </c>
      <c r="F86" s="177"/>
      <c r="G86" s="178">
        <f t="shared" si="21"/>
        <v>0</v>
      </c>
      <c r="H86" s="157">
        <v>0</v>
      </c>
      <c r="I86" s="156">
        <f t="shared" si="22"/>
        <v>0</v>
      </c>
      <c r="J86" s="157">
        <v>1090</v>
      </c>
      <c r="K86" s="156">
        <f t="shared" si="23"/>
        <v>4360</v>
      </c>
      <c r="L86" s="156">
        <v>21</v>
      </c>
      <c r="M86" s="156">
        <f t="shared" si="24"/>
        <v>0</v>
      </c>
      <c r="N86" s="155">
        <v>1.73E-3</v>
      </c>
      <c r="O86" s="155">
        <f t="shared" si="25"/>
        <v>0.01</v>
      </c>
      <c r="P86" s="155">
        <v>0</v>
      </c>
      <c r="Q86" s="155">
        <f t="shared" si="26"/>
        <v>0</v>
      </c>
      <c r="R86" s="156"/>
      <c r="S86" s="156" t="s">
        <v>1293</v>
      </c>
      <c r="T86" s="156" t="s">
        <v>1294</v>
      </c>
      <c r="U86" s="156">
        <v>0</v>
      </c>
      <c r="V86" s="156">
        <f t="shared" si="27"/>
        <v>0</v>
      </c>
      <c r="W86" s="156"/>
      <c r="X86" s="156" t="s">
        <v>199</v>
      </c>
      <c r="Y86" s="156" t="s">
        <v>200</v>
      </c>
      <c r="Z86" s="146"/>
      <c r="AA86" s="146"/>
      <c r="AB86" s="146"/>
      <c r="AC86" s="146"/>
      <c r="AD86" s="146"/>
      <c r="AE86" s="146"/>
      <c r="AF86" s="146"/>
      <c r="AG86" s="146" t="s">
        <v>677</v>
      </c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</row>
    <row r="87" spans="1:60" ht="33.75" outlineLevel="1" x14ac:dyDescent="0.2">
      <c r="A87" s="173">
        <v>77</v>
      </c>
      <c r="B87" s="174" t="s">
        <v>2127</v>
      </c>
      <c r="C87" s="180" t="s">
        <v>2128</v>
      </c>
      <c r="D87" s="175" t="s">
        <v>220</v>
      </c>
      <c r="E87" s="176">
        <v>22</v>
      </c>
      <c r="F87" s="177"/>
      <c r="G87" s="178">
        <f t="shared" si="21"/>
        <v>0</v>
      </c>
      <c r="H87" s="157">
        <v>0</v>
      </c>
      <c r="I87" s="156">
        <f t="shared" si="22"/>
        <v>0</v>
      </c>
      <c r="J87" s="157">
        <v>670</v>
      </c>
      <c r="K87" s="156">
        <f t="shared" si="23"/>
        <v>14740</v>
      </c>
      <c r="L87" s="156">
        <v>21</v>
      </c>
      <c r="M87" s="156">
        <f t="shared" si="24"/>
        <v>0</v>
      </c>
      <c r="N87" s="155">
        <v>9.7000000000000005E-4</v>
      </c>
      <c r="O87" s="155">
        <f t="shared" si="25"/>
        <v>0.02</v>
      </c>
      <c r="P87" s="155">
        <v>0</v>
      </c>
      <c r="Q87" s="155">
        <f t="shared" si="26"/>
        <v>0</v>
      </c>
      <c r="R87" s="156"/>
      <c r="S87" s="156" t="s">
        <v>1293</v>
      </c>
      <c r="T87" s="156" t="s">
        <v>1294</v>
      </c>
      <c r="U87" s="156">
        <v>0</v>
      </c>
      <c r="V87" s="156">
        <f t="shared" si="27"/>
        <v>0</v>
      </c>
      <c r="W87" s="156"/>
      <c r="X87" s="156" t="s">
        <v>199</v>
      </c>
      <c r="Y87" s="156" t="s">
        <v>200</v>
      </c>
      <c r="Z87" s="146"/>
      <c r="AA87" s="146"/>
      <c r="AB87" s="146"/>
      <c r="AC87" s="146"/>
      <c r="AD87" s="146"/>
      <c r="AE87" s="146"/>
      <c r="AF87" s="146"/>
      <c r="AG87" s="146" t="s">
        <v>677</v>
      </c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</row>
    <row r="88" spans="1:60" ht="33.75" outlineLevel="1" x14ac:dyDescent="0.2">
      <c r="A88" s="173">
        <v>78</v>
      </c>
      <c r="B88" s="174" t="s">
        <v>2129</v>
      </c>
      <c r="C88" s="180" t="s">
        <v>2130</v>
      </c>
      <c r="D88" s="175" t="s">
        <v>220</v>
      </c>
      <c r="E88" s="176">
        <v>5</v>
      </c>
      <c r="F88" s="177"/>
      <c r="G88" s="178">
        <f t="shared" si="21"/>
        <v>0</v>
      </c>
      <c r="H88" s="157">
        <v>0</v>
      </c>
      <c r="I88" s="156">
        <f t="shared" si="22"/>
        <v>0</v>
      </c>
      <c r="J88" s="157">
        <v>941</v>
      </c>
      <c r="K88" s="156">
        <f t="shared" si="23"/>
        <v>4705</v>
      </c>
      <c r="L88" s="156">
        <v>21</v>
      </c>
      <c r="M88" s="156">
        <f t="shared" si="24"/>
        <v>0</v>
      </c>
      <c r="N88" s="155">
        <v>1.42E-3</v>
      </c>
      <c r="O88" s="155">
        <f t="shared" si="25"/>
        <v>0.01</v>
      </c>
      <c r="P88" s="155">
        <v>0</v>
      </c>
      <c r="Q88" s="155">
        <f t="shared" si="26"/>
        <v>0</v>
      </c>
      <c r="R88" s="156"/>
      <c r="S88" s="156" t="s">
        <v>1293</v>
      </c>
      <c r="T88" s="156" t="s">
        <v>1294</v>
      </c>
      <c r="U88" s="156">
        <v>0</v>
      </c>
      <c r="V88" s="156">
        <f t="shared" si="27"/>
        <v>0</v>
      </c>
      <c r="W88" s="156"/>
      <c r="X88" s="156" t="s">
        <v>199</v>
      </c>
      <c r="Y88" s="156" t="s">
        <v>200</v>
      </c>
      <c r="Z88" s="146"/>
      <c r="AA88" s="146"/>
      <c r="AB88" s="146"/>
      <c r="AC88" s="146"/>
      <c r="AD88" s="146"/>
      <c r="AE88" s="146"/>
      <c r="AF88" s="146"/>
      <c r="AG88" s="146" t="s">
        <v>677</v>
      </c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</row>
    <row r="89" spans="1:60" ht="33.75" outlineLevel="1" x14ac:dyDescent="0.2">
      <c r="A89" s="173">
        <v>79</v>
      </c>
      <c r="B89" s="174" t="s">
        <v>2131</v>
      </c>
      <c r="C89" s="180" t="s">
        <v>2132</v>
      </c>
      <c r="D89" s="175" t="s">
        <v>220</v>
      </c>
      <c r="E89" s="176">
        <v>2</v>
      </c>
      <c r="F89" s="177"/>
      <c r="G89" s="178">
        <f t="shared" si="21"/>
        <v>0</v>
      </c>
      <c r="H89" s="157">
        <v>0</v>
      </c>
      <c r="I89" s="156">
        <f t="shared" si="22"/>
        <v>0</v>
      </c>
      <c r="J89" s="157">
        <v>2450</v>
      </c>
      <c r="K89" s="156">
        <f t="shared" si="23"/>
        <v>4900</v>
      </c>
      <c r="L89" s="156">
        <v>21</v>
      </c>
      <c r="M89" s="156">
        <f t="shared" si="24"/>
        <v>0</v>
      </c>
      <c r="N89" s="155">
        <v>0</v>
      </c>
      <c r="O89" s="155">
        <f t="shared" si="25"/>
        <v>0</v>
      </c>
      <c r="P89" s="155">
        <v>0</v>
      </c>
      <c r="Q89" s="155">
        <f t="shared" si="26"/>
        <v>0</v>
      </c>
      <c r="R89" s="156"/>
      <c r="S89" s="156" t="s">
        <v>1293</v>
      </c>
      <c r="T89" s="156" t="s">
        <v>1294</v>
      </c>
      <c r="U89" s="156">
        <v>0</v>
      </c>
      <c r="V89" s="156">
        <f t="shared" si="27"/>
        <v>0</v>
      </c>
      <c r="W89" s="156"/>
      <c r="X89" s="156" t="s">
        <v>199</v>
      </c>
      <c r="Y89" s="156" t="s">
        <v>200</v>
      </c>
      <c r="Z89" s="146"/>
      <c r="AA89" s="146"/>
      <c r="AB89" s="146"/>
      <c r="AC89" s="146"/>
      <c r="AD89" s="146"/>
      <c r="AE89" s="146"/>
      <c r="AF89" s="146"/>
      <c r="AG89" s="146" t="s">
        <v>677</v>
      </c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</row>
    <row r="90" spans="1:60" ht="22.5" outlineLevel="1" x14ac:dyDescent="0.2">
      <c r="A90" s="173">
        <v>80</v>
      </c>
      <c r="B90" s="174" t="s">
        <v>2133</v>
      </c>
      <c r="C90" s="180" t="s">
        <v>2134</v>
      </c>
      <c r="D90" s="175" t="s">
        <v>220</v>
      </c>
      <c r="E90" s="176">
        <v>2</v>
      </c>
      <c r="F90" s="177"/>
      <c r="G90" s="178">
        <f t="shared" si="21"/>
        <v>0</v>
      </c>
      <c r="H90" s="157">
        <v>210300</v>
      </c>
      <c r="I90" s="156">
        <f t="shared" si="22"/>
        <v>420600</v>
      </c>
      <c r="J90" s="157">
        <v>0</v>
      </c>
      <c r="K90" s="156">
        <f t="shared" si="23"/>
        <v>0</v>
      </c>
      <c r="L90" s="156">
        <v>21</v>
      </c>
      <c r="M90" s="156">
        <f t="shared" si="24"/>
        <v>0</v>
      </c>
      <c r="N90" s="155">
        <v>0.115</v>
      </c>
      <c r="O90" s="155">
        <f t="shared" si="25"/>
        <v>0.23</v>
      </c>
      <c r="P90" s="155">
        <v>0</v>
      </c>
      <c r="Q90" s="155">
        <f t="shared" si="26"/>
        <v>0</v>
      </c>
      <c r="R90" s="156"/>
      <c r="S90" s="156" t="s">
        <v>1293</v>
      </c>
      <c r="T90" s="156" t="s">
        <v>1294</v>
      </c>
      <c r="U90" s="156">
        <v>0</v>
      </c>
      <c r="V90" s="156">
        <f t="shared" si="27"/>
        <v>0</v>
      </c>
      <c r="W90" s="156"/>
      <c r="X90" s="156" t="s">
        <v>209</v>
      </c>
      <c r="Y90" s="156" t="s">
        <v>200</v>
      </c>
      <c r="Z90" s="146"/>
      <c r="AA90" s="146"/>
      <c r="AB90" s="146"/>
      <c r="AC90" s="146"/>
      <c r="AD90" s="146"/>
      <c r="AE90" s="146"/>
      <c r="AF90" s="146"/>
      <c r="AG90" s="146" t="s">
        <v>210</v>
      </c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</row>
    <row r="91" spans="1:60" ht="22.5" outlineLevel="1" x14ac:dyDescent="0.2">
      <c r="A91" s="173">
        <v>81</v>
      </c>
      <c r="B91" s="174" t="s">
        <v>2135</v>
      </c>
      <c r="C91" s="180" t="s">
        <v>2136</v>
      </c>
      <c r="D91" s="175" t="s">
        <v>344</v>
      </c>
      <c r="E91" s="176">
        <v>31</v>
      </c>
      <c r="F91" s="177"/>
      <c r="G91" s="178">
        <f t="shared" si="21"/>
        <v>0</v>
      </c>
      <c r="H91" s="157">
        <v>0</v>
      </c>
      <c r="I91" s="156">
        <f t="shared" si="22"/>
        <v>0</v>
      </c>
      <c r="J91" s="157">
        <v>67.099999999999994</v>
      </c>
      <c r="K91" s="156">
        <f t="shared" si="23"/>
        <v>2080.1</v>
      </c>
      <c r="L91" s="156">
        <v>21</v>
      </c>
      <c r="M91" s="156">
        <f t="shared" si="24"/>
        <v>0</v>
      </c>
      <c r="N91" s="155">
        <v>0</v>
      </c>
      <c r="O91" s="155">
        <f t="shared" si="25"/>
        <v>0</v>
      </c>
      <c r="P91" s="155">
        <v>0</v>
      </c>
      <c r="Q91" s="155">
        <f t="shared" si="26"/>
        <v>0</v>
      </c>
      <c r="R91" s="156"/>
      <c r="S91" s="156" t="s">
        <v>1293</v>
      </c>
      <c r="T91" s="156" t="s">
        <v>1294</v>
      </c>
      <c r="U91" s="156">
        <v>0</v>
      </c>
      <c r="V91" s="156">
        <f t="shared" si="27"/>
        <v>0</v>
      </c>
      <c r="W91" s="156"/>
      <c r="X91" s="156" t="s">
        <v>199</v>
      </c>
      <c r="Y91" s="156" t="s">
        <v>200</v>
      </c>
      <c r="Z91" s="146"/>
      <c r="AA91" s="146"/>
      <c r="AB91" s="146"/>
      <c r="AC91" s="146"/>
      <c r="AD91" s="146"/>
      <c r="AE91" s="146"/>
      <c r="AF91" s="146"/>
      <c r="AG91" s="146" t="s">
        <v>677</v>
      </c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</row>
    <row r="92" spans="1:60" ht="33.75" outlineLevel="1" x14ac:dyDescent="0.2">
      <c r="A92" s="173">
        <v>82</v>
      </c>
      <c r="B92" s="174" t="s">
        <v>2137</v>
      </c>
      <c r="C92" s="180" t="s">
        <v>2138</v>
      </c>
      <c r="D92" s="175" t="s">
        <v>220</v>
      </c>
      <c r="E92" s="176">
        <v>31</v>
      </c>
      <c r="F92" s="177"/>
      <c r="G92" s="178">
        <f t="shared" si="21"/>
        <v>0</v>
      </c>
      <c r="H92" s="157">
        <v>1850</v>
      </c>
      <c r="I92" s="156">
        <f t="shared" si="22"/>
        <v>57350</v>
      </c>
      <c r="J92" s="157">
        <v>0</v>
      </c>
      <c r="K92" s="156">
        <f t="shared" si="23"/>
        <v>0</v>
      </c>
      <c r="L92" s="156">
        <v>21</v>
      </c>
      <c r="M92" s="156">
        <f t="shared" si="24"/>
        <v>0</v>
      </c>
      <c r="N92" s="155">
        <v>0</v>
      </c>
      <c r="O92" s="155">
        <f t="shared" si="25"/>
        <v>0</v>
      </c>
      <c r="P92" s="155">
        <v>0</v>
      </c>
      <c r="Q92" s="155">
        <f t="shared" si="26"/>
        <v>0</v>
      </c>
      <c r="R92" s="156"/>
      <c r="S92" s="156" t="s">
        <v>197</v>
      </c>
      <c r="T92" s="156" t="s">
        <v>198</v>
      </c>
      <c r="U92" s="156">
        <v>0</v>
      </c>
      <c r="V92" s="156">
        <f t="shared" si="27"/>
        <v>0</v>
      </c>
      <c r="W92" s="156"/>
      <c r="X92" s="156" t="s">
        <v>209</v>
      </c>
      <c r="Y92" s="156" t="s">
        <v>200</v>
      </c>
      <c r="Z92" s="146"/>
      <c r="AA92" s="146"/>
      <c r="AB92" s="146"/>
      <c r="AC92" s="146"/>
      <c r="AD92" s="146"/>
      <c r="AE92" s="146"/>
      <c r="AF92" s="146"/>
      <c r="AG92" s="146" t="s">
        <v>210</v>
      </c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</row>
    <row r="93" spans="1:60" ht="22.5" outlineLevel="1" x14ac:dyDescent="0.2">
      <c r="A93" s="173">
        <v>83</v>
      </c>
      <c r="B93" s="174" t="s">
        <v>2139</v>
      </c>
      <c r="C93" s="180" t="s">
        <v>2140</v>
      </c>
      <c r="D93" s="175" t="s">
        <v>220</v>
      </c>
      <c r="E93" s="176">
        <v>3</v>
      </c>
      <c r="F93" s="177"/>
      <c r="G93" s="178">
        <f t="shared" si="21"/>
        <v>0</v>
      </c>
      <c r="H93" s="157">
        <v>0</v>
      </c>
      <c r="I93" s="156">
        <f t="shared" si="22"/>
        <v>0</v>
      </c>
      <c r="J93" s="157">
        <v>901</v>
      </c>
      <c r="K93" s="156">
        <f t="shared" si="23"/>
        <v>2703</v>
      </c>
      <c r="L93" s="156">
        <v>21</v>
      </c>
      <c r="M93" s="156">
        <f t="shared" si="24"/>
        <v>0</v>
      </c>
      <c r="N93" s="155">
        <v>0</v>
      </c>
      <c r="O93" s="155">
        <f t="shared" si="25"/>
        <v>0</v>
      </c>
      <c r="P93" s="155">
        <v>0</v>
      </c>
      <c r="Q93" s="155">
        <f t="shared" si="26"/>
        <v>0</v>
      </c>
      <c r="R93" s="156"/>
      <c r="S93" s="156" t="s">
        <v>1293</v>
      </c>
      <c r="T93" s="156" t="s">
        <v>1294</v>
      </c>
      <c r="U93" s="156">
        <v>0</v>
      </c>
      <c r="V93" s="156">
        <f t="shared" si="27"/>
        <v>0</v>
      </c>
      <c r="W93" s="156"/>
      <c r="X93" s="156" t="s">
        <v>199</v>
      </c>
      <c r="Y93" s="156" t="s">
        <v>200</v>
      </c>
      <c r="Z93" s="146"/>
      <c r="AA93" s="146"/>
      <c r="AB93" s="146"/>
      <c r="AC93" s="146"/>
      <c r="AD93" s="146"/>
      <c r="AE93" s="146"/>
      <c r="AF93" s="146"/>
      <c r="AG93" s="146" t="s">
        <v>677</v>
      </c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</row>
    <row r="94" spans="1:60" outlineLevel="1" x14ac:dyDescent="0.2">
      <c r="A94" s="173">
        <v>84</v>
      </c>
      <c r="B94" s="174" t="s">
        <v>2141</v>
      </c>
      <c r="C94" s="180" t="s">
        <v>2142</v>
      </c>
      <c r="D94" s="175" t="s">
        <v>220</v>
      </c>
      <c r="E94" s="176">
        <v>3</v>
      </c>
      <c r="F94" s="177"/>
      <c r="G94" s="178">
        <f t="shared" si="21"/>
        <v>0</v>
      </c>
      <c r="H94" s="157">
        <v>31300</v>
      </c>
      <c r="I94" s="156">
        <f t="shared" si="22"/>
        <v>93900</v>
      </c>
      <c r="J94" s="157">
        <v>0</v>
      </c>
      <c r="K94" s="156">
        <f t="shared" si="23"/>
        <v>0</v>
      </c>
      <c r="L94" s="156">
        <v>21</v>
      </c>
      <c r="M94" s="156">
        <f t="shared" si="24"/>
        <v>0</v>
      </c>
      <c r="N94" s="155">
        <v>2.9000000000000001E-2</v>
      </c>
      <c r="O94" s="155">
        <f t="shared" si="25"/>
        <v>0.09</v>
      </c>
      <c r="P94" s="155">
        <v>0</v>
      </c>
      <c r="Q94" s="155">
        <f t="shared" si="26"/>
        <v>0</v>
      </c>
      <c r="R94" s="156"/>
      <c r="S94" s="156" t="s">
        <v>1293</v>
      </c>
      <c r="T94" s="156" t="s">
        <v>1294</v>
      </c>
      <c r="U94" s="156">
        <v>0</v>
      </c>
      <c r="V94" s="156">
        <f t="shared" si="27"/>
        <v>0</v>
      </c>
      <c r="W94" s="156"/>
      <c r="X94" s="156" t="s">
        <v>209</v>
      </c>
      <c r="Y94" s="156" t="s">
        <v>200</v>
      </c>
      <c r="Z94" s="146"/>
      <c r="AA94" s="146"/>
      <c r="AB94" s="146"/>
      <c r="AC94" s="146"/>
      <c r="AD94" s="146"/>
      <c r="AE94" s="146"/>
      <c r="AF94" s="146"/>
      <c r="AG94" s="146" t="s">
        <v>210</v>
      </c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</row>
    <row r="95" spans="1:60" ht="22.5" outlineLevel="1" x14ac:dyDescent="0.2">
      <c r="A95" s="173">
        <v>85</v>
      </c>
      <c r="B95" s="174" t="s">
        <v>2143</v>
      </c>
      <c r="C95" s="180" t="s">
        <v>2144</v>
      </c>
      <c r="D95" s="175" t="s">
        <v>220</v>
      </c>
      <c r="E95" s="176">
        <v>3</v>
      </c>
      <c r="F95" s="177"/>
      <c r="G95" s="178">
        <f t="shared" si="21"/>
        <v>0</v>
      </c>
      <c r="H95" s="157">
        <v>0</v>
      </c>
      <c r="I95" s="156">
        <f t="shared" si="22"/>
        <v>0</v>
      </c>
      <c r="J95" s="157">
        <v>4640</v>
      </c>
      <c r="K95" s="156">
        <f t="shared" si="23"/>
        <v>13920</v>
      </c>
      <c r="L95" s="156">
        <v>21</v>
      </c>
      <c r="M95" s="156">
        <f t="shared" si="24"/>
        <v>0</v>
      </c>
      <c r="N95" s="155">
        <v>0</v>
      </c>
      <c r="O95" s="155">
        <f t="shared" si="25"/>
        <v>0</v>
      </c>
      <c r="P95" s="155">
        <v>0</v>
      </c>
      <c r="Q95" s="155">
        <f t="shared" si="26"/>
        <v>0</v>
      </c>
      <c r="R95" s="156"/>
      <c r="S95" s="156" t="s">
        <v>1293</v>
      </c>
      <c r="T95" s="156" t="s">
        <v>1294</v>
      </c>
      <c r="U95" s="156">
        <v>0</v>
      </c>
      <c r="V95" s="156">
        <f t="shared" si="27"/>
        <v>0</v>
      </c>
      <c r="W95" s="156"/>
      <c r="X95" s="156" t="s">
        <v>199</v>
      </c>
      <c r="Y95" s="156" t="s">
        <v>200</v>
      </c>
      <c r="Z95" s="146"/>
      <c r="AA95" s="146"/>
      <c r="AB95" s="146"/>
      <c r="AC95" s="146"/>
      <c r="AD95" s="146"/>
      <c r="AE95" s="146"/>
      <c r="AF95" s="146"/>
      <c r="AG95" s="146" t="s">
        <v>677</v>
      </c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  <c r="BE95" s="146"/>
      <c r="BF95" s="146"/>
      <c r="BG95" s="146"/>
      <c r="BH95" s="146"/>
    </row>
    <row r="96" spans="1:60" ht="22.5" outlineLevel="1" x14ac:dyDescent="0.2">
      <c r="A96" s="173">
        <v>86</v>
      </c>
      <c r="B96" s="174" t="s">
        <v>2145</v>
      </c>
      <c r="C96" s="180" t="s">
        <v>2146</v>
      </c>
      <c r="D96" s="175" t="s">
        <v>220</v>
      </c>
      <c r="E96" s="176">
        <v>3</v>
      </c>
      <c r="F96" s="177"/>
      <c r="G96" s="178">
        <f t="shared" si="21"/>
        <v>0</v>
      </c>
      <c r="H96" s="157">
        <v>44300</v>
      </c>
      <c r="I96" s="156">
        <f t="shared" si="22"/>
        <v>132900</v>
      </c>
      <c r="J96" s="157">
        <v>0</v>
      </c>
      <c r="K96" s="156">
        <f t="shared" si="23"/>
        <v>0</v>
      </c>
      <c r="L96" s="156">
        <v>21</v>
      </c>
      <c r="M96" s="156">
        <f t="shared" si="24"/>
        <v>0</v>
      </c>
      <c r="N96" s="155">
        <v>0.05</v>
      </c>
      <c r="O96" s="155">
        <f t="shared" si="25"/>
        <v>0.15</v>
      </c>
      <c r="P96" s="155">
        <v>0</v>
      </c>
      <c r="Q96" s="155">
        <f t="shared" si="26"/>
        <v>0</v>
      </c>
      <c r="R96" s="156"/>
      <c r="S96" s="156" t="s">
        <v>1293</v>
      </c>
      <c r="T96" s="156" t="s">
        <v>1294</v>
      </c>
      <c r="U96" s="156">
        <v>0</v>
      </c>
      <c r="V96" s="156">
        <f t="shared" si="27"/>
        <v>0</v>
      </c>
      <c r="W96" s="156"/>
      <c r="X96" s="156" t="s">
        <v>209</v>
      </c>
      <c r="Y96" s="156" t="s">
        <v>200</v>
      </c>
      <c r="Z96" s="146"/>
      <c r="AA96" s="146"/>
      <c r="AB96" s="146"/>
      <c r="AC96" s="146"/>
      <c r="AD96" s="146"/>
      <c r="AE96" s="146"/>
      <c r="AF96" s="146"/>
      <c r="AG96" s="146" t="s">
        <v>210</v>
      </c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</row>
    <row r="97" spans="1:60" ht="22.5" outlineLevel="1" x14ac:dyDescent="0.2">
      <c r="A97" s="173">
        <v>87</v>
      </c>
      <c r="B97" s="174" t="s">
        <v>2147</v>
      </c>
      <c r="C97" s="180" t="s">
        <v>2148</v>
      </c>
      <c r="D97" s="175" t="s">
        <v>344</v>
      </c>
      <c r="E97" s="176">
        <v>36</v>
      </c>
      <c r="F97" s="177"/>
      <c r="G97" s="178">
        <f t="shared" si="21"/>
        <v>0</v>
      </c>
      <c r="H97" s="157">
        <v>0</v>
      </c>
      <c r="I97" s="156">
        <f t="shared" si="22"/>
        <v>0</v>
      </c>
      <c r="J97" s="157">
        <v>180</v>
      </c>
      <c r="K97" s="156">
        <f t="shared" si="23"/>
        <v>6480</v>
      </c>
      <c r="L97" s="156">
        <v>21</v>
      </c>
      <c r="M97" s="156">
        <f t="shared" si="24"/>
        <v>0</v>
      </c>
      <c r="N97" s="155">
        <v>0</v>
      </c>
      <c r="O97" s="155">
        <f t="shared" si="25"/>
        <v>0</v>
      </c>
      <c r="P97" s="155">
        <v>0</v>
      </c>
      <c r="Q97" s="155">
        <f t="shared" si="26"/>
        <v>0</v>
      </c>
      <c r="R97" s="156"/>
      <c r="S97" s="156" t="s">
        <v>1293</v>
      </c>
      <c r="T97" s="156" t="s">
        <v>1294</v>
      </c>
      <c r="U97" s="156">
        <v>0</v>
      </c>
      <c r="V97" s="156">
        <f t="shared" si="27"/>
        <v>0</v>
      </c>
      <c r="W97" s="156"/>
      <c r="X97" s="156" t="s">
        <v>199</v>
      </c>
      <c r="Y97" s="156" t="s">
        <v>200</v>
      </c>
      <c r="Z97" s="146"/>
      <c r="AA97" s="146"/>
      <c r="AB97" s="146"/>
      <c r="AC97" s="146"/>
      <c r="AD97" s="146"/>
      <c r="AE97" s="146"/>
      <c r="AF97" s="146"/>
      <c r="AG97" s="146" t="s">
        <v>677</v>
      </c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  <c r="BE97" s="146"/>
      <c r="BF97" s="146"/>
      <c r="BG97" s="146"/>
      <c r="BH97" s="146"/>
    </row>
    <row r="98" spans="1:60" ht="22.5" outlineLevel="1" x14ac:dyDescent="0.2">
      <c r="A98" s="167">
        <v>88</v>
      </c>
      <c r="B98" s="168" t="s">
        <v>2149</v>
      </c>
      <c r="C98" s="181" t="s">
        <v>2150</v>
      </c>
      <c r="D98" s="169" t="s">
        <v>344</v>
      </c>
      <c r="E98" s="170">
        <v>37.08</v>
      </c>
      <c r="F98" s="171"/>
      <c r="G98" s="172">
        <f t="shared" si="21"/>
        <v>0</v>
      </c>
      <c r="H98" s="157">
        <v>163</v>
      </c>
      <c r="I98" s="156">
        <f t="shared" si="22"/>
        <v>6044.04</v>
      </c>
      <c r="J98" s="157">
        <v>0</v>
      </c>
      <c r="K98" s="156">
        <f t="shared" si="23"/>
        <v>0</v>
      </c>
      <c r="L98" s="156">
        <v>21</v>
      </c>
      <c r="M98" s="156">
        <f t="shared" si="24"/>
        <v>0</v>
      </c>
      <c r="N98" s="155">
        <v>8.0000000000000004E-4</v>
      </c>
      <c r="O98" s="155">
        <f t="shared" si="25"/>
        <v>0.03</v>
      </c>
      <c r="P98" s="155">
        <v>0</v>
      </c>
      <c r="Q98" s="155">
        <f t="shared" si="26"/>
        <v>0</v>
      </c>
      <c r="R98" s="156"/>
      <c r="S98" s="156" t="s">
        <v>1293</v>
      </c>
      <c r="T98" s="156" t="s">
        <v>1294</v>
      </c>
      <c r="U98" s="156">
        <v>0</v>
      </c>
      <c r="V98" s="156">
        <f t="shared" si="27"/>
        <v>0</v>
      </c>
      <c r="W98" s="156"/>
      <c r="X98" s="156" t="s">
        <v>209</v>
      </c>
      <c r="Y98" s="156" t="s">
        <v>200</v>
      </c>
      <c r="Z98" s="146"/>
      <c r="AA98" s="146"/>
      <c r="AB98" s="146"/>
      <c r="AC98" s="146"/>
      <c r="AD98" s="146"/>
      <c r="AE98" s="146"/>
      <c r="AF98" s="146"/>
      <c r="AG98" s="146" t="s">
        <v>210</v>
      </c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6"/>
      <c r="AZ98" s="146"/>
      <c r="BA98" s="146"/>
      <c r="BB98" s="146"/>
      <c r="BC98" s="146"/>
      <c r="BD98" s="146"/>
      <c r="BE98" s="146"/>
      <c r="BF98" s="146"/>
      <c r="BG98" s="146"/>
      <c r="BH98" s="146"/>
    </row>
    <row r="99" spans="1:60" outlineLevel="2" x14ac:dyDescent="0.2">
      <c r="A99" s="153"/>
      <c r="B99" s="154"/>
      <c r="C99" s="187" t="s">
        <v>2151</v>
      </c>
      <c r="D99" s="185"/>
      <c r="E99" s="186"/>
      <c r="F99" s="156"/>
      <c r="G99" s="156"/>
      <c r="H99" s="156"/>
      <c r="I99" s="156"/>
      <c r="J99" s="156"/>
      <c r="K99" s="156"/>
      <c r="L99" s="156"/>
      <c r="M99" s="156"/>
      <c r="N99" s="155"/>
      <c r="O99" s="155"/>
      <c r="P99" s="155"/>
      <c r="Q99" s="155"/>
      <c r="R99" s="156"/>
      <c r="S99" s="156"/>
      <c r="T99" s="156"/>
      <c r="U99" s="156"/>
      <c r="V99" s="156"/>
      <c r="W99" s="156"/>
      <c r="X99" s="156"/>
      <c r="Y99" s="156"/>
      <c r="Z99" s="146"/>
      <c r="AA99" s="146"/>
      <c r="AB99" s="146"/>
      <c r="AC99" s="146"/>
      <c r="AD99" s="146"/>
      <c r="AE99" s="146"/>
      <c r="AF99" s="146"/>
      <c r="AG99" s="146" t="s">
        <v>236</v>
      </c>
      <c r="AH99" s="146">
        <v>0</v>
      </c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  <c r="BE99" s="146"/>
      <c r="BF99" s="146"/>
      <c r="BG99" s="146"/>
      <c r="BH99" s="146"/>
    </row>
    <row r="100" spans="1:60" outlineLevel="3" x14ac:dyDescent="0.2">
      <c r="A100" s="153"/>
      <c r="B100" s="154"/>
      <c r="C100" s="187" t="s">
        <v>2152</v>
      </c>
      <c r="D100" s="185"/>
      <c r="E100" s="186">
        <v>37.08</v>
      </c>
      <c r="F100" s="156"/>
      <c r="G100" s="156"/>
      <c r="H100" s="156"/>
      <c r="I100" s="156"/>
      <c r="J100" s="156"/>
      <c r="K100" s="156"/>
      <c r="L100" s="156"/>
      <c r="M100" s="156"/>
      <c r="N100" s="155"/>
      <c r="O100" s="155"/>
      <c r="P100" s="155"/>
      <c r="Q100" s="155"/>
      <c r="R100" s="156"/>
      <c r="S100" s="156"/>
      <c r="T100" s="156"/>
      <c r="U100" s="156"/>
      <c r="V100" s="156"/>
      <c r="W100" s="156"/>
      <c r="X100" s="156"/>
      <c r="Y100" s="156"/>
      <c r="Z100" s="146"/>
      <c r="AA100" s="146"/>
      <c r="AB100" s="146"/>
      <c r="AC100" s="146"/>
      <c r="AD100" s="146"/>
      <c r="AE100" s="146"/>
      <c r="AF100" s="146"/>
      <c r="AG100" s="146" t="s">
        <v>236</v>
      </c>
      <c r="AH100" s="146">
        <v>0</v>
      </c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0" x14ac:dyDescent="0.2">
      <c r="A101" s="3"/>
      <c r="B101" s="4"/>
      <c r="C101" s="182"/>
      <c r="D101" s="6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AE101">
        <v>15</v>
      </c>
      <c r="AF101">
        <v>21</v>
      </c>
      <c r="AG101" t="s">
        <v>178</v>
      </c>
    </row>
    <row r="102" spans="1:60" x14ac:dyDescent="0.2">
      <c r="A102" s="149"/>
      <c r="B102" s="150" t="s">
        <v>30</v>
      </c>
      <c r="C102" s="183"/>
      <c r="D102" s="151"/>
      <c r="E102" s="152"/>
      <c r="F102" s="152"/>
      <c r="G102" s="166">
        <f>G8+G10+G18</f>
        <v>0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AE102">
        <f>SUMIF(L7:L100,AE101,G7:G100)</f>
        <v>0</v>
      </c>
      <c r="AF102">
        <f>SUMIF(L7:L100,AF101,G7:G100)</f>
        <v>0</v>
      </c>
      <c r="AG102" t="s">
        <v>225</v>
      </c>
    </row>
    <row r="103" spans="1:60" x14ac:dyDescent="0.2">
      <c r="A103" s="3"/>
      <c r="B103" s="4"/>
      <c r="C103" s="182"/>
      <c r="D103" s="6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60" x14ac:dyDescent="0.2">
      <c r="A104" s="3"/>
      <c r="B104" s="4"/>
      <c r="C104" s="182"/>
      <c r="D104" s="6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60" x14ac:dyDescent="0.2">
      <c r="A105" s="295" t="s">
        <v>226</v>
      </c>
      <c r="B105" s="295"/>
      <c r="C105" s="296"/>
      <c r="D105" s="6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60" x14ac:dyDescent="0.2">
      <c r="A106" s="283"/>
      <c r="B106" s="284"/>
      <c r="C106" s="285"/>
      <c r="D106" s="284"/>
      <c r="E106" s="284"/>
      <c r="F106" s="284"/>
      <c r="G106" s="286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AG106" t="s">
        <v>227</v>
      </c>
    </row>
    <row r="107" spans="1:60" x14ac:dyDescent="0.2">
      <c r="A107" s="287"/>
      <c r="B107" s="288"/>
      <c r="C107" s="289"/>
      <c r="D107" s="288"/>
      <c r="E107" s="288"/>
      <c r="F107" s="288"/>
      <c r="G107" s="290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60" x14ac:dyDescent="0.2">
      <c r="A108" s="287"/>
      <c r="B108" s="288"/>
      <c r="C108" s="289"/>
      <c r="D108" s="288"/>
      <c r="E108" s="288"/>
      <c r="F108" s="288"/>
      <c r="G108" s="290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60" x14ac:dyDescent="0.2">
      <c r="A109" s="287"/>
      <c r="B109" s="288"/>
      <c r="C109" s="289"/>
      <c r="D109" s="288"/>
      <c r="E109" s="288"/>
      <c r="F109" s="288"/>
      <c r="G109" s="290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60" x14ac:dyDescent="0.2">
      <c r="A110" s="291"/>
      <c r="B110" s="292"/>
      <c r="C110" s="293"/>
      <c r="D110" s="292"/>
      <c r="E110" s="292"/>
      <c r="F110" s="292"/>
      <c r="G110" s="294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60" x14ac:dyDescent="0.2">
      <c r="A111" s="3"/>
      <c r="B111" s="4"/>
      <c r="C111" s="182"/>
      <c r="D111" s="6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60" x14ac:dyDescent="0.2">
      <c r="C112" s="184"/>
      <c r="D112" s="10"/>
      <c r="AG112" t="s">
        <v>228</v>
      </c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Z4Su9q0u1ZnwJpFt5xlBPrFdSo3rBZdg/pKyQ49SSoQsTsEqVVvXjx2kvQUvUnh4n6GJT+0N/xyw5lVWtby93w==" saltValue="W8ehSOsFdhF7Ulbnx7zmkg==" spinCount="100000" sheet="1" objects="1" scenarios="1"/>
  <mergeCells count="6">
    <mergeCell ref="A106:G110"/>
    <mergeCell ref="A1:G1"/>
    <mergeCell ref="C2:G2"/>
    <mergeCell ref="C3:G3"/>
    <mergeCell ref="C4:G4"/>
    <mergeCell ref="A105:C105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218BC-16C6-4196-8093-50FE90810DC1}">
  <sheetPr>
    <outlinePr summaryBelow="0"/>
  </sheetPr>
  <dimension ref="A1:BH5000"/>
  <sheetViews>
    <sheetView workbookViewId="0">
      <pane ySplit="7" topLeftCell="A8" activePane="bottomLeft" state="frozen"/>
      <selection pane="bottomLeft" activeCell="AB14" sqref="AB14"/>
    </sheetView>
  </sheetViews>
  <sheetFormatPr defaultRowHeight="12.75" outlineLevelRow="1" x14ac:dyDescent="0.2"/>
  <cols>
    <col min="1" max="1" width="3.42578125" customWidth="1"/>
    <col min="2" max="2" width="12.5703125" style="120" customWidth="1"/>
    <col min="3" max="3" width="38.28515625" style="120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76" t="s">
        <v>7</v>
      </c>
      <c r="B1" s="276"/>
      <c r="C1" s="276"/>
      <c r="D1" s="276"/>
      <c r="E1" s="276"/>
      <c r="F1" s="276"/>
      <c r="G1" s="276"/>
      <c r="AG1" t="s">
        <v>166</v>
      </c>
    </row>
    <row r="2" spans="1:60" ht="24.95" customHeight="1" x14ac:dyDescent="0.2">
      <c r="A2" s="50" t="s">
        <v>8</v>
      </c>
      <c r="B2" s="49" t="s">
        <v>42</v>
      </c>
      <c r="C2" s="277" t="s">
        <v>43</v>
      </c>
      <c r="D2" s="278"/>
      <c r="E2" s="278"/>
      <c r="F2" s="278"/>
      <c r="G2" s="279"/>
      <c r="AG2" t="s">
        <v>167</v>
      </c>
    </row>
    <row r="3" spans="1:60" ht="24.95" customHeight="1" x14ac:dyDescent="0.2">
      <c r="A3" s="50" t="s">
        <v>9</v>
      </c>
      <c r="B3" s="49" t="s">
        <v>45</v>
      </c>
      <c r="C3" s="277" t="s">
        <v>43</v>
      </c>
      <c r="D3" s="278"/>
      <c r="E3" s="278"/>
      <c r="F3" s="278"/>
      <c r="G3" s="279"/>
      <c r="AC3" s="120" t="s">
        <v>167</v>
      </c>
      <c r="AG3" t="s">
        <v>168</v>
      </c>
    </row>
    <row r="4" spans="1:60" ht="24.95" customHeight="1" x14ac:dyDescent="0.2">
      <c r="A4" s="139" t="s">
        <v>10</v>
      </c>
      <c r="B4" s="140" t="s">
        <v>60</v>
      </c>
      <c r="C4" s="280" t="s">
        <v>61</v>
      </c>
      <c r="D4" s="281"/>
      <c r="E4" s="281"/>
      <c r="F4" s="281"/>
      <c r="G4" s="282"/>
      <c r="AG4" t="s">
        <v>169</v>
      </c>
    </row>
    <row r="5" spans="1:60" x14ac:dyDescent="0.2">
      <c r="D5" s="10"/>
    </row>
    <row r="6" spans="1:60" ht="38.25" x14ac:dyDescent="0.2">
      <c r="A6" s="142" t="s">
        <v>170</v>
      </c>
      <c r="B6" s="144" t="s">
        <v>171</v>
      </c>
      <c r="C6" s="144" t="s">
        <v>172</v>
      </c>
      <c r="D6" s="143" t="s">
        <v>173</v>
      </c>
      <c r="E6" s="142" t="s">
        <v>174</v>
      </c>
      <c r="F6" s="141" t="s">
        <v>175</v>
      </c>
      <c r="G6" s="142" t="s">
        <v>30</v>
      </c>
      <c r="H6" s="145" t="s">
        <v>31</v>
      </c>
      <c r="I6" s="145" t="s">
        <v>176</v>
      </c>
      <c r="J6" s="145" t="s">
        <v>32</v>
      </c>
      <c r="K6" s="145" t="s">
        <v>177</v>
      </c>
      <c r="L6" s="145" t="s">
        <v>178</v>
      </c>
      <c r="M6" s="145" t="s">
        <v>179</v>
      </c>
      <c r="N6" s="145" t="s">
        <v>180</v>
      </c>
      <c r="O6" s="145" t="s">
        <v>181</v>
      </c>
      <c r="P6" s="145" t="s">
        <v>182</v>
      </c>
      <c r="Q6" s="145" t="s">
        <v>183</v>
      </c>
      <c r="R6" s="145" t="s">
        <v>184</v>
      </c>
      <c r="S6" s="145" t="s">
        <v>185</v>
      </c>
      <c r="T6" s="145" t="s">
        <v>186</v>
      </c>
      <c r="U6" s="145" t="s">
        <v>187</v>
      </c>
      <c r="V6" s="145" t="s">
        <v>188</v>
      </c>
      <c r="W6" s="145" t="s">
        <v>189</v>
      </c>
      <c r="X6" s="145" t="s">
        <v>190</v>
      </c>
      <c r="Y6" s="145" t="s">
        <v>191</v>
      </c>
    </row>
    <row r="7" spans="1:60" hidden="1" x14ac:dyDescent="0.2">
      <c r="A7" s="3"/>
      <c r="B7" s="4"/>
      <c r="C7" s="4"/>
      <c r="D7" s="6"/>
      <c r="E7" s="147"/>
      <c r="F7" s="148"/>
      <c r="G7" s="148"/>
      <c r="H7" s="148"/>
      <c r="I7" s="148"/>
      <c r="J7" s="148"/>
      <c r="K7" s="148"/>
      <c r="L7" s="148"/>
      <c r="M7" s="148"/>
      <c r="N7" s="147"/>
      <c r="O7" s="147"/>
      <c r="P7" s="147"/>
      <c r="Q7" s="147"/>
      <c r="R7" s="148"/>
      <c r="S7" s="148"/>
      <c r="T7" s="148"/>
      <c r="U7" s="148"/>
      <c r="V7" s="148"/>
      <c r="W7" s="148"/>
      <c r="X7" s="148"/>
      <c r="Y7" s="148"/>
    </row>
    <row r="8" spans="1:60" x14ac:dyDescent="0.2">
      <c r="A8" s="160" t="s">
        <v>192</v>
      </c>
      <c r="B8" s="161" t="s">
        <v>68</v>
      </c>
      <c r="C8" s="179" t="s">
        <v>69</v>
      </c>
      <c r="D8" s="162"/>
      <c r="E8" s="163"/>
      <c r="F8" s="164"/>
      <c r="G8" s="165">
        <f>SUMIF(AG9:AG45,"&lt;&gt;NOR",G9:G45)</f>
        <v>0</v>
      </c>
      <c r="H8" s="159"/>
      <c r="I8" s="159">
        <f>SUM(I9:I45)</f>
        <v>0</v>
      </c>
      <c r="J8" s="159"/>
      <c r="K8" s="159">
        <f>SUM(K9:K45)</f>
        <v>1023563</v>
      </c>
      <c r="L8" s="159"/>
      <c r="M8" s="159">
        <f>SUM(M9:M45)</f>
        <v>0</v>
      </c>
      <c r="N8" s="158"/>
      <c r="O8" s="158">
        <f>SUM(O9:O45)</f>
        <v>0</v>
      </c>
      <c r="P8" s="158"/>
      <c r="Q8" s="158">
        <f>SUM(Q9:Q45)</f>
        <v>0</v>
      </c>
      <c r="R8" s="159"/>
      <c r="S8" s="159"/>
      <c r="T8" s="159"/>
      <c r="U8" s="159"/>
      <c r="V8" s="159">
        <f>SUM(V9:V45)</f>
        <v>0</v>
      </c>
      <c r="W8" s="159"/>
      <c r="X8" s="159"/>
      <c r="Y8" s="159"/>
      <c r="AG8" t="s">
        <v>193</v>
      </c>
    </row>
    <row r="9" spans="1:60" ht="33.75" outlineLevel="1" x14ac:dyDescent="0.2">
      <c r="A9" s="173">
        <v>1</v>
      </c>
      <c r="B9" s="174" t="s">
        <v>1653</v>
      </c>
      <c r="C9" s="180" t="s">
        <v>2153</v>
      </c>
      <c r="D9" s="175" t="s">
        <v>533</v>
      </c>
      <c r="E9" s="176">
        <v>1</v>
      </c>
      <c r="F9" s="177"/>
      <c r="G9" s="178">
        <f t="shared" ref="G9:G45" si="0">ROUND(E9*F9,2)</f>
        <v>0</v>
      </c>
      <c r="H9" s="157">
        <v>0</v>
      </c>
      <c r="I9" s="156">
        <f t="shared" ref="I9:I45" si="1">ROUND(E9*H9,2)</f>
        <v>0</v>
      </c>
      <c r="J9" s="157">
        <v>42687</v>
      </c>
      <c r="K9" s="156">
        <f t="shared" ref="K9:K45" si="2">ROUND(E9*J9,2)</f>
        <v>42687</v>
      </c>
      <c r="L9" s="156">
        <v>21</v>
      </c>
      <c r="M9" s="156">
        <f t="shared" ref="M9:M45" si="3">G9*(1+L9/100)</f>
        <v>0</v>
      </c>
      <c r="N9" s="155">
        <v>0</v>
      </c>
      <c r="O9" s="155">
        <f t="shared" ref="O9:O45" si="4">ROUND(E9*N9,2)</f>
        <v>0</v>
      </c>
      <c r="P9" s="155">
        <v>0</v>
      </c>
      <c r="Q9" s="155">
        <f t="shared" ref="Q9:Q45" si="5">ROUND(E9*P9,2)</f>
        <v>0</v>
      </c>
      <c r="R9" s="156"/>
      <c r="S9" s="156" t="s">
        <v>197</v>
      </c>
      <c r="T9" s="156" t="s">
        <v>198</v>
      </c>
      <c r="U9" s="156">
        <v>0</v>
      </c>
      <c r="V9" s="156">
        <f t="shared" ref="V9:V45" si="6">ROUND(E9*U9,2)</f>
        <v>0</v>
      </c>
      <c r="W9" s="156"/>
      <c r="X9" s="156" t="s">
        <v>199</v>
      </c>
      <c r="Y9" s="156" t="s">
        <v>200</v>
      </c>
      <c r="Z9" s="146"/>
      <c r="AA9" s="146"/>
      <c r="AB9" s="146"/>
      <c r="AC9" s="146"/>
      <c r="AD9" s="146"/>
      <c r="AE9" s="146"/>
      <c r="AF9" s="146"/>
      <c r="AG9" s="146" t="s">
        <v>201</v>
      </c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</row>
    <row r="10" spans="1:60" ht="22.5" outlineLevel="1" x14ac:dyDescent="0.2">
      <c r="A10" s="173">
        <v>2</v>
      </c>
      <c r="B10" s="174" t="s">
        <v>1655</v>
      </c>
      <c r="C10" s="180" t="s">
        <v>2154</v>
      </c>
      <c r="D10" s="175" t="s">
        <v>533</v>
      </c>
      <c r="E10" s="176">
        <v>3</v>
      </c>
      <c r="F10" s="177"/>
      <c r="G10" s="178">
        <f t="shared" si="0"/>
        <v>0</v>
      </c>
      <c r="H10" s="157">
        <v>0</v>
      </c>
      <c r="I10" s="156">
        <f t="shared" si="1"/>
        <v>0</v>
      </c>
      <c r="J10" s="157">
        <v>26774</v>
      </c>
      <c r="K10" s="156">
        <f t="shared" si="2"/>
        <v>80322</v>
      </c>
      <c r="L10" s="156">
        <v>21</v>
      </c>
      <c r="M10" s="156">
        <f t="shared" si="3"/>
        <v>0</v>
      </c>
      <c r="N10" s="155">
        <v>0</v>
      </c>
      <c r="O10" s="155">
        <f t="shared" si="4"/>
        <v>0</v>
      </c>
      <c r="P10" s="155">
        <v>0</v>
      </c>
      <c r="Q10" s="155">
        <f t="shared" si="5"/>
        <v>0</v>
      </c>
      <c r="R10" s="156"/>
      <c r="S10" s="156" t="s">
        <v>197</v>
      </c>
      <c r="T10" s="156" t="s">
        <v>198</v>
      </c>
      <c r="U10" s="156">
        <v>0</v>
      </c>
      <c r="V10" s="156">
        <f t="shared" si="6"/>
        <v>0</v>
      </c>
      <c r="W10" s="156"/>
      <c r="X10" s="156" t="s">
        <v>199</v>
      </c>
      <c r="Y10" s="156" t="s">
        <v>200</v>
      </c>
      <c r="Z10" s="146"/>
      <c r="AA10" s="146"/>
      <c r="AB10" s="146"/>
      <c r="AC10" s="146"/>
      <c r="AD10" s="146"/>
      <c r="AE10" s="146"/>
      <c r="AF10" s="146"/>
      <c r="AG10" s="146" t="s">
        <v>201</v>
      </c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</row>
    <row r="11" spans="1:60" ht="22.5" outlineLevel="1" x14ac:dyDescent="0.2">
      <c r="A11" s="173">
        <v>3</v>
      </c>
      <c r="B11" s="174" t="s">
        <v>1657</v>
      </c>
      <c r="C11" s="180" t="s">
        <v>2155</v>
      </c>
      <c r="D11" s="175" t="s">
        <v>533</v>
      </c>
      <c r="E11" s="176">
        <v>94</v>
      </c>
      <c r="F11" s="177"/>
      <c r="G11" s="178">
        <f t="shared" si="0"/>
        <v>0</v>
      </c>
      <c r="H11" s="157">
        <v>0</v>
      </c>
      <c r="I11" s="156">
        <f t="shared" si="1"/>
        <v>0</v>
      </c>
      <c r="J11" s="157">
        <v>2437.5</v>
      </c>
      <c r="K11" s="156">
        <f t="shared" si="2"/>
        <v>229125</v>
      </c>
      <c r="L11" s="156">
        <v>21</v>
      </c>
      <c r="M11" s="156">
        <f t="shared" si="3"/>
        <v>0</v>
      </c>
      <c r="N11" s="155">
        <v>0</v>
      </c>
      <c r="O11" s="155">
        <f t="shared" si="4"/>
        <v>0</v>
      </c>
      <c r="P11" s="155">
        <v>0</v>
      </c>
      <c r="Q11" s="155">
        <f t="shared" si="5"/>
        <v>0</v>
      </c>
      <c r="R11" s="156"/>
      <c r="S11" s="156" t="s">
        <v>197</v>
      </c>
      <c r="T11" s="156" t="s">
        <v>198</v>
      </c>
      <c r="U11" s="156">
        <v>0</v>
      </c>
      <c r="V11" s="156">
        <f t="shared" si="6"/>
        <v>0</v>
      </c>
      <c r="W11" s="156"/>
      <c r="X11" s="156" t="s">
        <v>199</v>
      </c>
      <c r="Y11" s="156" t="s">
        <v>200</v>
      </c>
      <c r="Z11" s="146"/>
      <c r="AA11" s="146"/>
      <c r="AB11" s="146"/>
      <c r="AC11" s="146"/>
      <c r="AD11" s="146"/>
      <c r="AE11" s="146"/>
      <c r="AF11" s="146"/>
      <c r="AG11" s="146" t="s">
        <v>201</v>
      </c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</row>
    <row r="12" spans="1:60" outlineLevel="1" x14ac:dyDescent="0.2">
      <c r="A12" s="173">
        <v>4</v>
      </c>
      <c r="B12" s="174" t="s">
        <v>1659</v>
      </c>
      <c r="C12" s="180" t="s">
        <v>2156</v>
      </c>
      <c r="D12" s="175" t="s">
        <v>533</v>
      </c>
      <c r="E12" s="176">
        <v>94</v>
      </c>
      <c r="F12" s="177"/>
      <c r="G12" s="178">
        <f t="shared" si="0"/>
        <v>0</v>
      </c>
      <c r="H12" s="157">
        <v>0</v>
      </c>
      <c r="I12" s="156">
        <f t="shared" si="1"/>
        <v>0</v>
      </c>
      <c r="J12" s="157">
        <v>220</v>
      </c>
      <c r="K12" s="156">
        <f t="shared" si="2"/>
        <v>20680</v>
      </c>
      <c r="L12" s="156">
        <v>21</v>
      </c>
      <c r="M12" s="156">
        <f t="shared" si="3"/>
        <v>0</v>
      </c>
      <c r="N12" s="155">
        <v>0</v>
      </c>
      <c r="O12" s="155">
        <f t="shared" si="4"/>
        <v>0</v>
      </c>
      <c r="P12" s="155">
        <v>0</v>
      </c>
      <c r="Q12" s="155">
        <f t="shared" si="5"/>
        <v>0</v>
      </c>
      <c r="R12" s="156"/>
      <c r="S12" s="156" t="s">
        <v>197</v>
      </c>
      <c r="T12" s="156" t="s">
        <v>198</v>
      </c>
      <c r="U12" s="156">
        <v>0</v>
      </c>
      <c r="V12" s="156">
        <f t="shared" si="6"/>
        <v>0</v>
      </c>
      <c r="W12" s="156"/>
      <c r="X12" s="156" t="s">
        <v>199</v>
      </c>
      <c r="Y12" s="156" t="s">
        <v>200</v>
      </c>
      <c r="Z12" s="146"/>
      <c r="AA12" s="146"/>
      <c r="AB12" s="146"/>
      <c r="AC12" s="146"/>
      <c r="AD12" s="146"/>
      <c r="AE12" s="146"/>
      <c r="AF12" s="146"/>
      <c r="AG12" s="146" t="s">
        <v>201</v>
      </c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</row>
    <row r="13" spans="1:60" ht="22.5" outlineLevel="1" x14ac:dyDescent="0.2">
      <c r="A13" s="173">
        <v>5</v>
      </c>
      <c r="B13" s="174" t="s">
        <v>1661</v>
      </c>
      <c r="C13" s="180" t="s">
        <v>2157</v>
      </c>
      <c r="D13" s="175" t="s">
        <v>533</v>
      </c>
      <c r="E13" s="176">
        <v>16</v>
      </c>
      <c r="F13" s="177"/>
      <c r="G13" s="178">
        <f t="shared" si="0"/>
        <v>0</v>
      </c>
      <c r="H13" s="157">
        <v>0</v>
      </c>
      <c r="I13" s="156">
        <f t="shared" si="1"/>
        <v>0</v>
      </c>
      <c r="J13" s="157">
        <v>2562.5</v>
      </c>
      <c r="K13" s="156">
        <f t="shared" si="2"/>
        <v>41000</v>
      </c>
      <c r="L13" s="156">
        <v>21</v>
      </c>
      <c r="M13" s="156">
        <f t="shared" si="3"/>
        <v>0</v>
      </c>
      <c r="N13" s="155">
        <v>0</v>
      </c>
      <c r="O13" s="155">
        <f t="shared" si="4"/>
        <v>0</v>
      </c>
      <c r="P13" s="155">
        <v>0</v>
      </c>
      <c r="Q13" s="155">
        <f t="shared" si="5"/>
        <v>0</v>
      </c>
      <c r="R13" s="156"/>
      <c r="S13" s="156" t="s">
        <v>197</v>
      </c>
      <c r="T13" s="156" t="s">
        <v>198</v>
      </c>
      <c r="U13" s="156">
        <v>0</v>
      </c>
      <c r="V13" s="156">
        <f t="shared" si="6"/>
        <v>0</v>
      </c>
      <c r="W13" s="156"/>
      <c r="X13" s="156" t="s">
        <v>199</v>
      </c>
      <c r="Y13" s="156" t="s">
        <v>200</v>
      </c>
      <c r="Z13" s="146"/>
      <c r="AA13" s="146"/>
      <c r="AB13" s="146"/>
      <c r="AC13" s="146"/>
      <c r="AD13" s="146"/>
      <c r="AE13" s="146"/>
      <c r="AF13" s="146"/>
      <c r="AG13" s="146" t="s">
        <v>201</v>
      </c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</row>
    <row r="14" spans="1:60" ht="22.5" outlineLevel="1" x14ac:dyDescent="0.2">
      <c r="A14" s="173">
        <v>6</v>
      </c>
      <c r="B14" s="174" t="s">
        <v>1663</v>
      </c>
      <c r="C14" s="180" t="s">
        <v>2158</v>
      </c>
      <c r="D14" s="175" t="s">
        <v>533</v>
      </c>
      <c r="E14" s="176">
        <v>16</v>
      </c>
      <c r="F14" s="177"/>
      <c r="G14" s="178">
        <f t="shared" si="0"/>
        <v>0</v>
      </c>
      <c r="H14" s="157">
        <v>0</v>
      </c>
      <c r="I14" s="156">
        <f t="shared" si="1"/>
        <v>0</v>
      </c>
      <c r="J14" s="157">
        <v>420</v>
      </c>
      <c r="K14" s="156">
        <f t="shared" si="2"/>
        <v>6720</v>
      </c>
      <c r="L14" s="156">
        <v>21</v>
      </c>
      <c r="M14" s="156">
        <f t="shared" si="3"/>
        <v>0</v>
      </c>
      <c r="N14" s="155">
        <v>0</v>
      </c>
      <c r="O14" s="155">
        <f t="shared" si="4"/>
        <v>0</v>
      </c>
      <c r="P14" s="155">
        <v>0</v>
      </c>
      <c r="Q14" s="155">
        <f t="shared" si="5"/>
        <v>0</v>
      </c>
      <c r="R14" s="156"/>
      <c r="S14" s="156" t="s">
        <v>197</v>
      </c>
      <c r="T14" s="156" t="s">
        <v>198</v>
      </c>
      <c r="U14" s="156">
        <v>0</v>
      </c>
      <c r="V14" s="156">
        <f t="shared" si="6"/>
        <v>0</v>
      </c>
      <c r="W14" s="156"/>
      <c r="X14" s="156" t="s">
        <v>199</v>
      </c>
      <c r="Y14" s="156" t="s">
        <v>200</v>
      </c>
      <c r="Z14" s="146"/>
      <c r="AA14" s="146"/>
      <c r="AB14" s="146"/>
      <c r="AC14" s="146"/>
      <c r="AD14" s="146"/>
      <c r="AE14" s="146"/>
      <c r="AF14" s="146"/>
      <c r="AG14" s="146" t="s">
        <v>201</v>
      </c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</row>
    <row r="15" spans="1:60" outlineLevel="1" x14ac:dyDescent="0.2">
      <c r="A15" s="173">
        <v>7</v>
      </c>
      <c r="B15" s="174" t="s">
        <v>1665</v>
      </c>
      <c r="C15" s="180" t="s">
        <v>2159</v>
      </c>
      <c r="D15" s="175" t="s">
        <v>533</v>
      </c>
      <c r="E15" s="176">
        <v>110</v>
      </c>
      <c r="F15" s="177"/>
      <c r="G15" s="178">
        <f t="shared" si="0"/>
        <v>0</v>
      </c>
      <c r="H15" s="157">
        <v>0</v>
      </c>
      <c r="I15" s="156">
        <f t="shared" si="1"/>
        <v>0</v>
      </c>
      <c r="J15" s="157">
        <v>65</v>
      </c>
      <c r="K15" s="156">
        <f t="shared" si="2"/>
        <v>7150</v>
      </c>
      <c r="L15" s="156">
        <v>21</v>
      </c>
      <c r="M15" s="156">
        <f t="shared" si="3"/>
        <v>0</v>
      </c>
      <c r="N15" s="155">
        <v>0</v>
      </c>
      <c r="O15" s="155">
        <f t="shared" si="4"/>
        <v>0</v>
      </c>
      <c r="P15" s="155">
        <v>0</v>
      </c>
      <c r="Q15" s="155">
        <f t="shared" si="5"/>
        <v>0</v>
      </c>
      <c r="R15" s="156"/>
      <c r="S15" s="156" t="s">
        <v>197</v>
      </c>
      <c r="T15" s="156" t="s">
        <v>198</v>
      </c>
      <c r="U15" s="156">
        <v>0</v>
      </c>
      <c r="V15" s="156">
        <f t="shared" si="6"/>
        <v>0</v>
      </c>
      <c r="W15" s="156"/>
      <c r="X15" s="156" t="s">
        <v>199</v>
      </c>
      <c r="Y15" s="156" t="s">
        <v>200</v>
      </c>
      <c r="Z15" s="146"/>
      <c r="AA15" s="146"/>
      <c r="AB15" s="146"/>
      <c r="AC15" s="146"/>
      <c r="AD15" s="146"/>
      <c r="AE15" s="146"/>
      <c r="AF15" s="146"/>
      <c r="AG15" s="146" t="s">
        <v>201</v>
      </c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</row>
    <row r="16" spans="1:60" outlineLevel="1" x14ac:dyDescent="0.2">
      <c r="A16" s="173">
        <v>8</v>
      </c>
      <c r="B16" s="174" t="s">
        <v>1667</v>
      </c>
      <c r="C16" s="180" t="s">
        <v>2160</v>
      </c>
      <c r="D16" s="175" t="s">
        <v>533</v>
      </c>
      <c r="E16" s="176">
        <v>110</v>
      </c>
      <c r="F16" s="177"/>
      <c r="G16" s="178">
        <f t="shared" si="0"/>
        <v>0</v>
      </c>
      <c r="H16" s="157">
        <v>0</v>
      </c>
      <c r="I16" s="156">
        <f t="shared" si="1"/>
        <v>0</v>
      </c>
      <c r="J16" s="157">
        <v>56.25</v>
      </c>
      <c r="K16" s="156">
        <f t="shared" si="2"/>
        <v>6187.5</v>
      </c>
      <c r="L16" s="156">
        <v>21</v>
      </c>
      <c r="M16" s="156">
        <f t="shared" si="3"/>
        <v>0</v>
      </c>
      <c r="N16" s="155">
        <v>0</v>
      </c>
      <c r="O16" s="155">
        <f t="shared" si="4"/>
        <v>0</v>
      </c>
      <c r="P16" s="155">
        <v>0</v>
      </c>
      <c r="Q16" s="155">
        <f t="shared" si="5"/>
        <v>0</v>
      </c>
      <c r="R16" s="156"/>
      <c r="S16" s="156" t="s">
        <v>197</v>
      </c>
      <c r="T16" s="156" t="s">
        <v>198</v>
      </c>
      <c r="U16" s="156">
        <v>0</v>
      </c>
      <c r="V16" s="156">
        <f t="shared" si="6"/>
        <v>0</v>
      </c>
      <c r="W16" s="156"/>
      <c r="X16" s="156" t="s">
        <v>199</v>
      </c>
      <c r="Y16" s="156" t="s">
        <v>200</v>
      </c>
      <c r="Z16" s="146"/>
      <c r="AA16" s="146"/>
      <c r="AB16" s="146"/>
      <c r="AC16" s="146"/>
      <c r="AD16" s="146"/>
      <c r="AE16" s="146"/>
      <c r="AF16" s="146"/>
      <c r="AG16" s="146" t="s">
        <v>201</v>
      </c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</row>
    <row r="17" spans="1:60" outlineLevel="1" x14ac:dyDescent="0.2">
      <c r="A17" s="173">
        <v>9</v>
      </c>
      <c r="B17" s="174" t="s">
        <v>1669</v>
      </c>
      <c r="C17" s="180" t="s">
        <v>2161</v>
      </c>
      <c r="D17" s="175" t="s">
        <v>533</v>
      </c>
      <c r="E17" s="176">
        <v>110</v>
      </c>
      <c r="F17" s="177"/>
      <c r="G17" s="178">
        <f t="shared" si="0"/>
        <v>0</v>
      </c>
      <c r="H17" s="157">
        <v>0</v>
      </c>
      <c r="I17" s="156">
        <f t="shared" si="1"/>
        <v>0</v>
      </c>
      <c r="J17" s="157">
        <v>51.25</v>
      </c>
      <c r="K17" s="156">
        <f t="shared" si="2"/>
        <v>5637.5</v>
      </c>
      <c r="L17" s="156">
        <v>21</v>
      </c>
      <c r="M17" s="156">
        <f t="shared" si="3"/>
        <v>0</v>
      </c>
      <c r="N17" s="155">
        <v>0</v>
      </c>
      <c r="O17" s="155">
        <f t="shared" si="4"/>
        <v>0</v>
      </c>
      <c r="P17" s="155">
        <v>0</v>
      </c>
      <c r="Q17" s="155">
        <f t="shared" si="5"/>
        <v>0</v>
      </c>
      <c r="R17" s="156"/>
      <c r="S17" s="156" t="s">
        <v>197</v>
      </c>
      <c r="T17" s="156" t="s">
        <v>198</v>
      </c>
      <c r="U17" s="156">
        <v>0</v>
      </c>
      <c r="V17" s="156">
        <f t="shared" si="6"/>
        <v>0</v>
      </c>
      <c r="W17" s="156"/>
      <c r="X17" s="156" t="s">
        <v>199</v>
      </c>
      <c r="Y17" s="156" t="s">
        <v>200</v>
      </c>
      <c r="Z17" s="146"/>
      <c r="AA17" s="146"/>
      <c r="AB17" s="146"/>
      <c r="AC17" s="146"/>
      <c r="AD17" s="146"/>
      <c r="AE17" s="146"/>
      <c r="AF17" s="146"/>
      <c r="AG17" s="146" t="s">
        <v>201</v>
      </c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</row>
    <row r="18" spans="1:60" outlineLevel="1" x14ac:dyDescent="0.2">
      <c r="A18" s="173">
        <v>10</v>
      </c>
      <c r="B18" s="174" t="s">
        <v>1671</v>
      </c>
      <c r="C18" s="180" t="s">
        <v>2162</v>
      </c>
      <c r="D18" s="175" t="s">
        <v>533</v>
      </c>
      <c r="E18" s="176">
        <v>110</v>
      </c>
      <c r="F18" s="177"/>
      <c r="G18" s="178">
        <f t="shared" si="0"/>
        <v>0</v>
      </c>
      <c r="H18" s="157">
        <v>0</v>
      </c>
      <c r="I18" s="156">
        <f t="shared" si="1"/>
        <v>0</v>
      </c>
      <c r="J18" s="157">
        <v>62.5</v>
      </c>
      <c r="K18" s="156">
        <f t="shared" si="2"/>
        <v>6875</v>
      </c>
      <c r="L18" s="156">
        <v>21</v>
      </c>
      <c r="M18" s="156">
        <f t="shared" si="3"/>
        <v>0</v>
      </c>
      <c r="N18" s="155">
        <v>0</v>
      </c>
      <c r="O18" s="155">
        <f t="shared" si="4"/>
        <v>0</v>
      </c>
      <c r="P18" s="155">
        <v>0</v>
      </c>
      <c r="Q18" s="155">
        <f t="shared" si="5"/>
        <v>0</v>
      </c>
      <c r="R18" s="156"/>
      <c r="S18" s="156" t="s">
        <v>197</v>
      </c>
      <c r="T18" s="156" t="s">
        <v>198</v>
      </c>
      <c r="U18" s="156">
        <v>0</v>
      </c>
      <c r="V18" s="156">
        <f t="shared" si="6"/>
        <v>0</v>
      </c>
      <c r="W18" s="156"/>
      <c r="X18" s="156" t="s">
        <v>199</v>
      </c>
      <c r="Y18" s="156" t="s">
        <v>200</v>
      </c>
      <c r="Z18" s="146"/>
      <c r="AA18" s="146"/>
      <c r="AB18" s="146"/>
      <c r="AC18" s="146"/>
      <c r="AD18" s="146"/>
      <c r="AE18" s="146"/>
      <c r="AF18" s="146"/>
      <c r="AG18" s="146" t="s">
        <v>201</v>
      </c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</row>
    <row r="19" spans="1:60" outlineLevel="1" x14ac:dyDescent="0.2">
      <c r="A19" s="173">
        <v>11</v>
      </c>
      <c r="B19" s="174" t="s">
        <v>1673</v>
      </c>
      <c r="C19" s="180" t="s">
        <v>2163</v>
      </c>
      <c r="D19" s="175" t="s">
        <v>533</v>
      </c>
      <c r="E19" s="176">
        <v>110</v>
      </c>
      <c r="F19" s="177"/>
      <c r="G19" s="178">
        <f t="shared" si="0"/>
        <v>0</v>
      </c>
      <c r="H19" s="157">
        <v>0</v>
      </c>
      <c r="I19" s="156">
        <f t="shared" si="1"/>
        <v>0</v>
      </c>
      <c r="J19" s="157">
        <v>31.25</v>
      </c>
      <c r="K19" s="156">
        <f t="shared" si="2"/>
        <v>3437.5</v>
      </c>
      <c r="L19" s="156">
        <v>21</v>
      </c>
      <c r="M19" s="156">
        <f t="shared" si="3"/>
        <v>0</v>
      </c>
      <c r="N19" s="155">
        <v>0</v>
      </c>
      <c r="O19" s="155">
        <f t="shared" si="4"/>
        <v>0</v>
      </c>
      <c r="P19" s="155">
        <v>0</v>
      </c>
      <c r="Q19" s="155">
        <f t="shared" si="5"/>
        <v>0</v>
      </c>
      <c r="R19" s="156"/>
      <c r="S19" s="156" t="s">
        <v>197</v>
      </c>
      <c r="T19" s="156" t="s">
        <v>198</v>
      </c>
      <c r="U19" s="156">
        <v>0</v>
      </c>
      <c r="V19" s="156">
        <f t="shared" si="6"/>
        <v>0</v>
      </c>
      <c r="W19" s="156"/>
      <c r="X19" s="156" t="s">
        <v>199</v>
      </c>
      <c r="Y19" s="156" t="s">
        <v>200</v>
      </c>
      <c r="Z19" s="146"/>
      <c r="AA19" s="146"/>
      <c r="AB19" s="146"/>
      <c r="AC19" s="146"/>
      <c r="AD19" s="146"/>
      <c r="AE19" s="146"/>
      <c r="AF19" s="146"/>
      <c r="AG19" s="146" t="s">
        <v>201</v>
      </c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</row>
    <row r="20" spans="1:60" ht="45" outlineLevel="1" x14ac:dyDescent="0.2">
      <c r="A20" s="173">
        <v>12</v>
      </c>
      <c r="B20" s="174" t="s">
        <v>1675</v>
      </c>
      <c r="C20" s="180" t="s">
        <v>2164</v>
      </c>
      <c r="D20" s="175" t="s">
        <v>533</v>
      </c>
      <c r="E20" s="176">
        <v>1</v>
      </c>
      <c r="F20" s="177"/>
      <c r="G20" s="178">
        <f t="shared" si="0"/>
        <v>0</v>
      </c>
      <c r="H20" s="157">
        <v>0</v>
      </c>
      <c r="I20" s="156">
        <f t="shared" si="1"/>
        <v>0</v>
      </c>
      <c r="J20" s="157">
        <v>11875</v>
      </c>
      <c r="K20" s="156">
        <f t="shared" si="2"/>
        <v>11875</v>
      </c>
      <c r="L20" s="156">
        <v>21</v>
      </c>
      <c r="M20" s="156">
        <f t="shared" si="3"/>
        <v>0</v>
      </c>
      <c r="N20" s="155">
        <v>0</v>
      </c>
      <c r="O20" s="155">
        <f t="shared" si="4"/>
        <v>0</v>
      </c>
      <c r="P20" s="155">
        <v>0</v>
      </c>
      <c r="Q20" s="155">
        <f t="shared" si="5"/>
        <v>0</v>
      </c>
      <c r="R20" s="156"/>
      <c r="S20" s="156" t="s">
        <v>197</v>
      </c>
      <c r="T20" s="156" t="s">
        <v>198</v>
      </c>
      <c r="U20" s="156">
        <v>0</v>
      </c>
      <c r="V20" s="156">
        <f t="shared" si="6"/>
        <v>0</v>
      </c>
      <c r="W20" s="156"/>
      <c r="X20" s="156" t="s">
        <v>199</v>
      </c>
      <c r="Y20" s="156" t="s">
        <v>200</v>
      </c>
      <c r="Z20" s="146"/>
      <c r="AA20" s="146"/>
      <c r="AB20" s="146"/>
      <c r="AC20" s="146"/>
      <c r="AD20" s="146"/>
      <c r="AE20" s="146"/>
      <c r="AF20" s="146"/>
      <c r="AG20" s="146" t="s">
        <v>201</v>
      </c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</row>
    <row r="21" spans="1:60" outlineLevel="1" x14ac:dyDescent="0.2">
      <c r="A21" s="173">
        <v>13</v>
      </c>
      <c r="B21" s="174" t="s">
        <v>1677</v>
      </c>
      <c r="C21" s="180" t="s">
        <v>2165</v>
      </c>
      <c r="D21" s="175" t="s">
        <v>533</v>
      </c>
      <c r="E21" s="176">
        <v>5</v>
      </c>
      <c r="F21" s="177"/>
      <c r="G21" s="178">
        <f t="shared" si="0"/>
        <v>0</v>
      </c>
      <c r="H21" s="157">
        <v>0</v>
      </c>
      <c r="I21" s="156">
        <f t="shared" si="1"/>
        <v>0</v>
      </c>
      <c r="J21" s="157">
        <v>4975</v>
      </c>
      <c r="K21" s="156">
        <f t="shared" si="2"/>
        <v>24875</v>
      </c>
      <c r="L21" s="156">
        <v>21</v>
      </c>
      <c r="M21" s="156">
        <f t="shared" si="3"/>
        <v>0</v>
      </c>
      <c r="N21" s="155">
        <v>0</v>
      </c>
      <c r="O21" s="155">
        <f t="shared" si="4"/>
        <v>0</v>
      </c>
      <c r="P21" s="155">
        <v>0</v>
      </c>
      <c r="Q21" s="155">
        <f t="shared" si="5"/>
        <v>0</v>
      </c>
      <c r="R21" s="156"/>
      <c r="S21" s="156" t="s">
        <v>197</v>
      </c>
      <c r="T21" s="156" t="s">
        <v>198</v>
      </c>
      <c r="U21" s="156">
        <v>0</v>
      </c>
      <c r="V21" s="156">
        <f t="shared" si="6"/>
        <v>0</v>
      </c>
      <c r="W21" s="156"/>
      <c r="X21" s="156" t="s">
        <v>199</v>
      </c>
      <c r="Y21" s="156" t="s">
        <v>200</v>
      </c>
      <c r="Z21" s="146"/>
      <c r="AA21" s="146"/>
      <c r="AB21" s="146"/>
      <c r="AC21" s="146"/>
      <c r="AD21" s="146"/>
      <c r="AE21" s="146"/>
      <c r="AF21" s="146"/>
      <c r="AG21" s="146" t="s">
        <v>201</v>
      </c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</row>
    <row r="22" spans="1:60" outlineLevel="1" x14ac:dyDescent="0.2">
      <c r="A22" s="173">
        <v>14</v>
      </c>
      <c r="B22" s="174" t="s">
        <v>1679</v>
      </c>
      <c r="C22" s="180" t="s">
        <v>2166</v>
      </c>
      <c r="D22" s="175" t="s">
        <v>533</v>
      </c>
      <c r="E22" s="176">
        <v>5</v>
      </c>
      <c r="F22" s="177"/>
      <c r="G22" s="178">
        <f t="shared" si="0"/>
        <v>0</v>
      </c>
      <c r="H22" s="157">
        <v>0</v>
      </c>
      <c r="I22" s="156">
        <f t="shared" si="1"/>
        <v>0</v>
      </c>
      <c r="J22" s="157">
        <v>150</v>
      </c>
      <c r="K22" s="156">
        <f t="shared" si="2"/>
        <v>750</v>
      </c>
      <c r="L22" s="156">
        <v>21</v>
      </c>
      <c r="M22" s="156">
        <f t="shared" si="3"/>
        <v>0</v>
      </c>
      <c r="N22" s="155">
        <v>0</v>
      </c>
      <c r="O22" s="155">
        <f t="shared" si="4"/>
        <v>0</v>
      </c>
      <c r="P22" s="155">
        <v>0</v>
      </c>
      <c r="Q22" s="155">
        <f t="shared" si="5"/>
        <v>0</v>
      </c>
      <c r="R22" s="156"/>
      <c r="S22" s="156" t="s">
        <v>197</v>
      </c>
      <c r="T22" s="156" t="s">
        <v>198</v>
      </c>
      <c r="U22" s="156">
        <v>0</v>
      </c>
      <c r="V22" s="156">
        <f t="shared" si="6"/>
        <v>0</v>
      </c>
      <c r="W22" s="156"/>
      <c r="X22" s="156" t="s">
        <v>199</v>
      </c>
      <c r="Y22" s="156" t="s">
        <v>200</v>
      </c>
      <c r="Z22" s="146"/>
      <c r="AA22" s="146"/>
      <c r="AB22" s="146"/>
      <c r="AC22" s="146"/>
      <c r="AD22" s="146"/>
      <c r="AE22" s="146"/>
      <c r="AF22" s="146"/>
      <c r="AG22" s="146" t="s">
        <v>201</v>
      </c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</row>
    <row r="23" spans="1:60" outlineLevel="1" x14ac:dyDescent="0.2">
      <c r="A23" s="173">
        <v>15</v>
      </c>
      <c r="B23" s="174" t="s">
        <v>1681</v>
      </c>
      <c r="C23" s="180" t="s">
        <v>2167</v>
      </c>
      <c r="D23" s="175" t="s">
        <v>533</v>
      </c>
      <c r="E23" s="176">
        <v>20</v>
      </c>
      <c r="F23" s="177"/>
      <c r="G23" s="178">
        <f t="shared" si="0"/>
        <v>0</v>
      </c>
      <c r="H23" s="157">
        <v>0</v>
      </c>
      <c r="I23" s="156">
        <f t="shared" si="1"/>
        <v>0</v>
      </c>
      <c r="J23" s="157">
        <v>187.5</v>
      </c>
      <c r="K23" s="156">
        <f t="shared" si="2"/>
        <v>3750</v>
      </c>
      <c r="L23" s="156">
        <v>21</v>
      </c>
      <c r="M23" s="156">
        <f t="shared" si="3"/>
        <v>0</v>
      </c>
      <c r="N23" s="155">
        <v>0</v>
      </c>
      <c r="O23" s="155">
        <f t="shared" si="4"/>
        <v>0</v>
      </c>
      <c r="P23" s="155">
        <v>0</v>
      </c>
      <c r="Q23" s="155">
        <f t="shared" si="5"/>
        <v>0</v>
      </c>
      <c r="R23" s="156"/>
      <c r="S23" s="156" t="s">
        <v>197</v>
      </c>
      <c r="T23" s="156" t="s">
        <v>198</v>
      </c>
      <c r="U23" s="156">
        <v>0</v>
      </c>
      <c r="V23" s="156">
        <f t="shared" si="6"/>
        <v>0</v>
      </c>
      <c r="W23" s="156"/>
      <c r="X23" s="156" t="s">
        <v>199</v>
      </c>
      <c r="Y23" s="156" t="s">
        <v>200</v>
      </c>
      <c r="Z23" s="146"/>
      <c r="AA23" s="146"/>
      <c r="AB23" s="146"/>
      <c r="AC23" s="146"/>
      <c r="AD23" s="146"/>
      <c r="AE23" s="146"/>
      <c r="AF23" s="146"/>
      <c r="AG23" s="146" t="s">
        <v>201</v>
      </c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</row>
    <row r="24" spans="1:60" ht="22.5" outlineLevel="1" x14ac:dyDescent="0.2">
      <c r="A24" s="173">
        <v>16</v>
      </c>
      <c r="B24" s="174" t="s">
        <v>1683</v>
      </c>
      <c r="C24" s="180" t="s">
        <v>2168</v>
      </c>
      <c r="D24" s="175" t="s">
        <v>344</v>
      </c>
      <c r="E24" s="176">
        <v>1250</v>
      </c>
      <c r="F24" s="177"/>
      <c r="G24" s="178">
        <f t="shared" si="0"/>
        <v>0</v>
      </c>
      <c r="H24" s="157">
        <v>0</v>
      </c>
      <c r="I24" s="156">
        <f t="shared" si="1"/>
        <v>0</v>
      </c>
      <c r="J24" s="157">
        <v>27.5</v>
      </c>
      <c r="K24" s="156">
        <f t="shared" si="2"/>
        <v>34375</v>
      </c>
      <c r="L24" s="156">
        <v>21</v>
      </c>
      <c r="M24" s="156">
        <f t="shared" si="3"/>
        <v>0</v>
      </c>
      <c r="N24" s="155">
        <v>0</v>
      </c>
      <c r="O24" s="155">
        <f t="shared" si="4"/>
        <v>0</v>
      </c>
      <c r="P24" s="155">
        <v>0</v>
      </c>
      <c r="Q24" s="155">
        <f t="shared" si="5"/>
        <v>0</v>
      </c>
      <c r="R24" s="156"/>
      <c r="S24" s="156" t="s">
        <v>197</v>
      </c>
      <c r="T24" s="156" t="s">
        <v>198</v>
      </c>
      <c r="U24" s="156">
        <v>0</v>
      </c>
      <c r="V24" s="156">
        <f t="shared" si="6"/>
        <v>0</v>
      </c>
      <c r="W24" s="156"/>
      <c r="X24" s="156" t="s">
        <v>199</v>
      </c>
      <c r="Y24" s="156" t="s">
        <v>200</v>
      </c>
      <c r="Z24" s="146"/>
      <c r="AA24" s="146"/>
      <c r="AB24" s="146"/>
      <c r="AC24" s="146"/>
      <c r="AD24" s="146"/>
      <c r="AE24" s="146"/>
      <c r="AF24" s="146"/>
      <c r="AG24" s="146" t="s">
        <v>201</v>
      </c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</row>
    <row r="25" spans="1:60" ht="33.75" outlineLevel="1" x14ac:dyDescent="0.2">
      <c r="A25" s="173">
        <v>17</v>
      </c>
      <c r="B25" s="174" t="s">
        <v>1685</v>
      </c>
      <c r="C25" s="180" t="s">
        <v>2169</v>
      </c>
      <c r="D25" s="175" t="s">
        <v>344</v>
      </c>
      <c r="E25" s="176">
        <v>120</v>
      </c>
      <c r="F25" s="177"/>
      <c r="G25" s="178">
        <f t="shared" si="0"/>
        <v>0</v>
      </c>
      <c r="H25" s="157">
        <v>0</v>
      </c>
      <c r="I25" s="156">
        <f t="shared" si="1"/>
        <v>0</v>
      </c>
      <c r="J25" s="157">
        <v>111.25</v>
      </c>
      <c r="K25" s="156">
        <f t="shared" si="2"/>
        <v>13350</v>
      </c>
      <c r="L25" s="156">
        <v>21</v>
      </c>
      <c r="M25" s="156">
        <f t="shared" si="3"/>
        <v>0</v>
      </c>
      <c r="N25" s="155">
        <v>0</v>
      </c>
      <c r="O25" s="155">
        <f t="shared" si="4"/>
        <v>0</v>
      </c>
      <c r="P25" s="155">
        <v>0</v>
      </c>
      <c r="Q25" s="155">
        <f t="shared" si="5"/>
        <v>0</v>
      </c>
      <c r="R25" s="156"/>
      <c r="S25" s="156" t="s">
        <v>197</v>
      </c>
      <c r="T25" s="156" t="s">
        <v>198</v>
      </c>
      <c r="U25" s="156">
        <v>0</v>
      </c>
      <c r="V25" s="156">
        <f t="shared" si="6"/>
        <v>0</v>
      </c>
      <c r="W25" s="156"/>
      <c r="X25" s="156" t="s">
        <v>199</v>
      </c>
      <c r="Y25" s="156" t="s">
        <v>200</v>
      </c>
      <c r="Z25" s="146"/>
      <c r="AA25" s="146"/>
      <c r="AB25" s="146"/>
      <c r="AC25" s="146"/>
      <c r="AD25" s="146"/>
      <c r="AE25" s="146"/>
      <c r="AF25" s="146"/>
      <c r="AG25" s="146" t="s">
        <v>201</v>
      </c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</row>
    <row r="26" spans="1:60" ht="33.75" outlineLevel="1" x14ac:dyDescent="0.2">
      <c r="A26" s="173">
        <v>18</v>
      </c>
      <c r="B26" s="174" t="s">
        <v>1687</v>
      </c>
      <c r="C26" s="180" t="s">
        <v>2170</v>
      </c>
      <c r="D26" s="175" t="s">
        <v>344</v>
      </c>
      <c r="E26" s="176">
        <v>80</v>
      </c>
      <c r="F26" s="177"/>
      <c r="G26" s="178">
        <f t="shared" si="0"/>
        <v>0</v>
      </c>
      <c r="H26" s="157">
        <v>0</v>
      </c>
      <c r="I26" s="156">
        <f t="shared" si="1"/>
        <v>0</v>
      </c>
      <c r="J26" s="157">
        <v>111.25</v>
      </c>
      <c r="K26" s="156">
        <f t="shared" si="2"/>
        <v>8900</v>
      </c>
      <c r="L26" s="156">
        <v>21</v>
      </c>
      <c r="M26" s="156">
        <f t="shared" si="3"/>
        <v>0</v>
      </c>
      <c r="N26" s="155">
        <v>0</v>
      </c>
      <c r="O26" s="155">
        <f t="shared" si="4"/>
        <v>0</v>
      </c>
      <c r="P26" s="155">
        <v>0</v>
      </c>
      <c r="Q26" s="155">
        <f t="shared" si="5"/>
        <v>0</v>
      </c>
      <c r="R26" s="156"/>
      <c r="S26" s="156" t="s">
        <v>197</v>
      </c>
      <c r="T26" s="156" t="s">
        <v>198</v>
      </c>
      <c r="U26" s="156">
        <v>0</v>
      </c>
      <c r="V26" s="156">
        <f t="shared" si="6"/>
        <v>0</v>
      </c>
      <c r="W26" s="156"/>
      <c r="X26" s="156" t="s">
        <v>199</v>
      </c>
      <c r="Y26" s="156" t="s">
        <v>200</v>
      </c>
      <c r="Z26" s="146"/>
      <c r="AA26" s="146"/>
      <c r="AB26" s="146"/>
      <c r="AC26" s="146"/>
      <c r="AD26" s="146"/>
      <c r="AE26" s="146"/>
      <c r="AF26" s="146"/>
      <c r="AG26" s="146" t="s">
        <v>201</v>
      </c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</row>
    <row r="27" spans="1:60" outlineLevel="1" x14ac:dyDescent="0.2">
      <c r="A27" s="173">
        <v>19</v>
      </c>
      <c r="B27" s="174" t="s">
        <v>1689</v>
      </c>
      <c r="C27" s="180" t="s">
        <v>1937</v>
      </c>
      <c r="D27" s="175" t="s">
        <v>533</v>
      </c>
      <c r="E27" s="176">
        <v>110</v>
      </c>
      <c r="F27" s="177"/>
      <c r="G27" s="178">
        <f t="shared" si="0"/>
        <v>0</v>
      </c>
      <c r="H27" s="157">
        <v>0</v>
      </c>
      <c r="I27" s="156">
        <f t="shared" si="1"/>
        <v>0</v>
      </c>
      <c r="J27" s="157">
        <v>56.25</v>
      </c>
      <c r="K27" s="156">
        <f t="shared" si="2"/>
        <v>6187.5</v>
      </c>
      <c r="L27" s="156">
        <v>21</v>
      </c>
      <c r="M27" s="156">
        <f t="shared" si="3"/>
        <v>0</v>
      </c>
      <c r="N27" s="155">
        <v>0</v>
      </c>
      <c r="O27" s="155">
        <f t="shared" si="4"/>
        <v>0</v>
      </c>
      <c r="P27" s="155">
        <v>0</v>
      </c>
      <c r="Q27" s="155">
        <f t="shared" si="5"/>
        <v>0</v>
      </c>
      <c r="R27" s="156"/>
      <c r="S27" s="156" t="s">
        <v>197</v>
      </c>
      <c r="T27" s="156" t="s">
        <v>198</v>
      </c>
      <c r="U27" s="156">
        <v>0</v>
      </c>
      <c r="V27" s="156">
        <f t="shared" si="6"/>
        <v>0</v>
      </c>
      <c r="W27" s="156"/>
      <c r="X27" s="156" t="s">
        <v>199</v>
      </c>
      <c r="Y27" s="156" t="s">
        <v>200</v>
      </c>
      <c r="Z27" s="146"/>
      <c r="AA27" s="146"/>
      <c r="AB27" s="146"/>
      <c r="AC27" s="146"/>
      <c r="AD27" s="146"/>
      <c r="AE27" s="146"/>
      <c r="AF27" s="146"/>
      <c r="AG27" s="146" t="s">
        <v>201</v>
      </c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</row>
    <row r="28" spans="1:60" ht="22.5" outlineLevel="1" x14ac:dyDescent="0.2">
      <c r="A28" s="173">
        <v>20</v>
      </c>
      <c r="B28" s="174" t="s">
        <v>1691</v>
      </c>
      <c r="C28" s="180" t="s">
        <v>2171</v>
      </c>
      <c r="D28" s="175" t="s">
        <v>344</v>
      </c>
      <c r="E28" s="176">
        <v>1100</v>
      </c>
      <c r="F28" s="177"/>
      <c r="G28" s="178">
        <f t="shared" si="0"/>
        <v>0</v>
      </c>
      <c r="H28" s="157">
        <v>0</v>
      </c>
      <c r="I28" s="156">
        <f t="shared" si="1"/>
        <v>0</v>
      </c>
      <c r="J28" s="157">
        <v>63.75</v>
      </c>
      <c r="K28" s="156">
        <f t="shared" si="2"/>
        <v>70125</v>
      </c>
      <c r="L28" s="156">
        <v>21</v>
      </c>
      <c r="M28" s="156">
        <f t="shared" si="3"/>
        <v>0</v>
      </c>
      <c r="N28" s="155">
        <v>0</v>
      </c>
      <c r="O28" s="155">
        <f t="shared" si="4"/>
        <v>0</v>
      </c>
      <c r="P28" s="155">
        <v>0</v>
      </c>
      <c r="Q28" s="155">
        <f t="shared" si="5"/>
        <v>0</v>
      </c>
      <c r="R28" s="156"/>
      <c r="S28" s="156" t="s">
        <v>197</v>
      </c>
      <c r="T28" s="156" t="s">
        <v>198</v>
      </c>
      <c r="U28" s="156">
        <v>0</v>
      </c>
      <c r="V28" s="156">
        <f t="shared" si="6"/>
        <v>0</v>
      </c>
      <c r="W28" s="156"/>
      <c r="X28" s="156" t="s">
        <v>199</v>
      </c>
      <c r="Y28" s="156" t="s">
        <v>200</v>
      </c>
      <c r="Z28" s="146"/>
      <c r="AA28" s="146"/>
      <c r="AB28" s="146"/>
      <c r="AC28" s="146"/>
      <c r="AD28" s="146"/>
      <c r="AE28" s="146"/>
      <c r="AF28" s="146"/>
      <c r="AG28" s="146" t="s">
        <v>201</v>
      </c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</row>
    <row r="29" spans="1:60" outlineLevel="1" x14ac:dyDescent="0.2">
      <c r="A29" s="173">
        <v>21</v>
      </c>
      <c r="B29" s="174" t="s">
        <v>1693</v>
      </c>
      <c r="C29" s="180" t="s">
        <v>1939</v>
      </c>
      <c r="D29" s="175" t="s">
        <v>344</v>
      </c>
      <c r="E29" s="176">
        <v>1100</v>
      </c>
      <c r="F29" s="177"/>
      <c r="G29" s="178">
        <f t="shared" si="0"/>
        <v>0</v>
      </c>
      <c r="H29" s="157">
        <v>0</v>
      </c>
      <c r="I29" s="156">
        <f t="shared" si="1"/>
        <v>0</v>
      </c>
      <c r="J29" s="157">
        <v>12.5</v>
      </c>
      <c r="K29" s="156">
        <f t="shared" si="2"/>
        <v>13750</v>
      </c>
      <c r="L29" s="156">
        <v>21</v>
      </c>
      <c r="M29" s="156">
        <f t="shared" si="3"/>
        <v>0</v>
      </c>
      <c r="N29" s="155">
        <v>0</v>
      </c>
      <c r="O29" s="155">
        <f t="shared" si="4"/>
        <v>0</v>
      </c>
      <c r="P29" s="155">
        <v>0</v>
      </c>
      <c r="Q29" s="155">
        <f t="shared" si="5"/>
        <v>0</v>
      </c>
      <c r="R29" s="156"/>
      <c r="S29" s="156" t="s">
        <v>197</v>
      </c>
      <c r="T29" s="156" t="s">
        <v>198</v>
      </c>
      <c r="U29" s="156">
        <v>0</v>
      </c>
      <c r="V29" s="156">
        <f t="shared" si="6"/>
        <v>0</v>
      </c>
      <c r="W29" s="156"/>
      <c r="X29" s="156" t="s">
        <v>199</v>
      </c>
      <c r="Y29" s="156" t="s">
        <v>200</v>
      </c>
      <c r="Z29" s="146"/>
      <c r="AA29" s="146"/>
      <c r="AB29" s="146"/>
      <c r="AC29" s="146"/>
      <c r="AD29" s="146"/>
      <c r="AE29" s="146"/>
      <c r="AF29" s="146"/>
      <c r="AG29" s="146" t="s">
        <v>201</v>
      </c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</row>
    <row r="30" spans="1:60" outlineLevel="1" x14ac:dyDescent="0.2">
      <c r="A30" s="173">
        <v>22</v>
      </c>
      <c r="B30" s="174" t="s">
        <v>1695</v>
      </c>
      <c r="C30" s="180" t="s">
        <v>1940</v>
      </c>
      <c r="D30" s="175" t="s">
        <v>344</v>
      </c>
      <c r="E30" s="176">
        <v>1100</v>
      </c>
      <c r="F30" s="177"/>
      <c r="G30" s="178">
        <f t="shared" si="0"/>
        <v>0</v>
      </c>
      <c r="H30" s="157">
        <v>0</v>
      </c>
      <c r="I30" s="156">
        <f t="shared" si="1"/>
        <v>0</v>
      </c>
      <c r="J30" s="157">
        <v>2.5</v>
      </c>
      <c r="K30" s="156">
        <f t="shared" si="2"/>
        <v>2750</v>
      </c>
      <c r="L30" s="156">
        <v>21</v>
      </c>
      <c r="M30" s="156">
        <f t="shared" si="3"/>
        <v>0</v>
      </c>
      <c r="N30" s="155">
        <v>0</v>
      </c>
      <c r="O30" s="155">
        <f t="shared" si="4"/>
        <v>0</v>
      </c>
      <c r="P30" s="155">
        <v>0</v>
      </c>
      <c r="Q30" s="155">
        <f t="shared" si="5"/>
        <v>0</v>
      </c>
      <c r="R30" s="156"/>
      <c r="S30" s="156" t="s">
        <v>197</v>
      </c>
      <c r="T30" s="156" t="s">
        <v>198</v>
      </c>
      <c r="U30" s="156">
        <v>0</v>
      </c>
      <c r="V30" s="156">
        <f t="shared" si="6"/>
        <v>0</v>
      </c>
      <c r="W30" s="156"/>
      <c r="X30" s="156" t="s">
        <v>199</v>
      </c>
      <c r="Y30" s="156" t="s">
        <v>200</v>
      </c>
      <c r="Z30" s="146"/>
      <c r="AA30" s="146"/>
      <c r="AB30" s="146"/>
      <c r="AC30" s="146"/>
      <c r="AD30" s="146"/>
      <c r="AE30" s="146"/>
      <c r="AF30" s="146"/>
      <c r="AG30" s="146" t="s">
        <v>201</v>
      </c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</row>
    <row r="31" spans="1:60" outlineLevel="1" x14ac:dyDescent="0.2">
      <c r="A31" s="173">
        <v>23</v>
      </c>
      <c r="B31" s="174" t="s">
        <v>1697</v>
      </c>
      <c r="C31" s="180" t="s">
        <v>2172</v>
      </c>
      <c r="D31" s="175" t="s">
        <v>533</v>
      </c>
      <c r="E31" s="176">
        <v>4</v>
      </c>
      <c r="F31" s="177"/>
      <c r="G31" s="178">
        <f t="shared" si="0"/>
        <v>0</v>
      </c>
      <c r="H31" s="157">
        <v>0</v>
      </c>
      <c r="I31" s="156">
        <f t="shared" si="1"/>
        <v>0</v>
      </c>
      <c r="J31" s="157">
        <v>2200</v>
      </c>
      <c r="K31" s="156">
        <f t="shared" si="2"/>
        <v>8800</v>
      </c>
      <c r="L31" s="156">
        <v>21</v>
      </c>
      <c r="M31" s="156">
        <f t="shared" si="3"/>
        <v>0</v>
      </c>
      <c r="N31" s="155">
        <v>0</v>
      </c>
      <c r="O31" s="155">
        <f t="shared" si="4"/>
        <v>0</v>
      </c>
      <c r="P31" s="155">
        <v>0</v>
      </c>
      <c r="Q31" s="155">
        <f t="shared" si="5"/>
        <v>0</v>
      </c>
      <c r="R31" s="156"/>
      <c r="S31" s="156" t="s">
        <v>197</v>
      </c>
      <c r="T31" s="156" t="s">
        <v>198</v>
      </c>
      <c r="U31" s="156">
        <v>0</v>
      </c>
      <c r="V31" s="156">
        <f t="shared" si="6"/>
        <v>0</v>
      </c>
      <c r="W31" s="156"/>
      <c r="X31" s="156" t="s">
        <v>199</v>
      </c>
      <c r="Y31" s="156" t="s">
        <v>200</v>
      </c>
      <c r="Z31" s="146"/>
      <c r="AA31" s="146"/>
      <c r="AB31" s="146"/>
      <c r="AC31" s="146"/>
      <c r="AD31" s="146"/>
      <c r="AE31" s="146"/>
      <c r="AF31" s="146"/>
      <c r="AG31" s="146" t="s">
        <v>201</v>
      </c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</row>
    <row r="32" spans="1:60" ht="45" outlineLevel="1" x14ac:dyDescent="0.2">
      <c r="A32" s="173">
        <v>24</v>
      </c>
      <c r="B32" s="174" t="s">
        <v>1699</v>
      </c>
      <c r="C32" s="180" t="s">
        <v>2173</v>
      </c>
      <c r="D32" s="175" t="s">
        <v>533</v>
      </c>
      <c r="E32" s="176">
        <v>4</v>
      </c>
      <c r="F32" s="177"/>
      <c r="G32" s="178">
        <f t="shared" si="0"/>
        <v>0</v>
      </c>
      <c r="H32" s="157">
        <v>0</v>
      </c>
      <c r="I32" s="156">
        <f t="shared" si="1"/>
        <v>0</v>
      </c>
      <c r="J32" s="157">
        <v>2177</v>
      </c>
      <c r="K32" s="156">
        <f t="shared" si="2"/>
        <v>8708</v>
      </c>
      <c r="L32" s="156">
        <v>21</v>
      </c>
      <c r="M32" s="156">
        <f t="shared" si="3"/>
        <v>0</v>
      </c>
      <c r="N32" s="155">
        <v>0</v>
      </c>
      <c r="O32" s="155">
        <f t="shared" si="4"/>
        <v>0</v>
      </c>
      <c r="P32" s="155">
        <v>0</v>
      </c>
      <c r="Q32" s="155">
        <f t="shared" si="5"/>
        <v>0</v>
      </c>
      <c r="R32" s="156"/>
      <c r="S32" s="156" t="s">
        <v>197</v>
      </c>
      <c r="T32" s="156" t="s">
        <v>198</v>
      </c>
      <c r="U32" s="156">
        <v>0</v>
      </c>
      <c r="V32" s="156">
        <f t="shared" si="6"/>
        <v>0</v>
      </c>
      <c r="W32" s="156"/>
      <c r="X32" s="156" t="s">
        <v>199</v>
      </c>
      <c r="Y32" s="156" t="s">
        <v>200</v>
      </c>
      <c r="Z32" s="146"/>
      <c r="AA32" s="146"/>
      <c r="AB32" s="146"/>
      <c r="AC32" s="146"/>
      <c r="AD32" s="146"/>
      <c r="AE32" s="146"/>
      <c r="AF32" s="146"/>
      <c r="AG32" s="146" t="s">
        <v>201</v>
      </c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</row>
    <row r="33" spans="1:60" outlineLevel="1" x14ac:dyDescent="0.2">
      <c r="A33" s="173">
        <v>25</v>
      </c>
      <c r="B33" s="174" t="s">
        <v>1701</v>
      </c>
      <c r="C33" s="180" t="s">
        <v>2174</v>
      </c>
      <c r="D33" s="175" t="s">
        <v>533</v>
      </c>
      <c r="E33" s="176">
        <v>1</v>
      </c>
      <c r="F33" s="177"/>
      <c r="G33" s="178">
        <f t="shared" si="0"/>
        <v>0</v>
      </c>
      <c r="H33" s="157">
        <v>0</v>
      </c>
      <c r="I33" s="156">
        <f t="shared" si="1"/>
        <v>0</v>
      </c>
      <c r="J33" s="157">
        <v>6370</v>
      </c>
      <c r="K33" s="156">
        <f t="shared" si="2"/>
        <v>6370</v>
      </c>
      <c r="L33" s="156">
        <v>21</v>
      </c>
      <c r="M33" s="156">
        <f t="shared" si="3"/>
        <v>0</v>
      </c>
      <c r="N33" s="155">
        <v>0</v>
      </c>
      <c r="O33" s="155">
        <f t="shared" si="4"/>
        <v>0</v>
      </c>
      <c r="P33" s="155">
        <v>0</v>
      </c>
      <c r="Q33" s="155">
        <f t="shared" si="5"/>
        <v>0</v>
      </c>
      <c r="R33" s="156"/>
      <c r="S33" s="156" t="s">
        <v>197</v>
      </c>
      <c r="T33" s="156" t="s">
        <v>198</v>
      </c>
      <c r="U33" s="156">
        <v>0</v>
      </c>
      <c r="V33" s="156">
        <f t="shared" si="6"/>
        <v>0</v>
      </c>
      <c r="W33" s="156"/>
      <c r="X33" s="156" t="s">
        <v>199</v>
      </c>
      <c r="Y33" s="156" t="s">
        <v>200</v>
      </c>
      <c r="Z33" s="146"/>
      <c r="AA33" s="146"/>
      <c r="AB33" s="146"/>
      <c r="AC33" s="146"/>
      <c r="AD33" s="146"/>
      <c r="AE33" s="146"/>
      <c r="AF33" s="146"/>
      <c r="AG33" s="146" t="s">
        <v>201</v>
      </c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</row>
    <row r="34" spans="1:60" ht="22.5" outlineLevel="1" x14ac:dyDescent="0.2">
      <c r="A34" s="173">
        <v>26</v>
      </c>
      <c r="B34" s="174" t="s">
        <v>1703</v>
      </c>
      <c r="C34" s="180" t="s">
        <v>2175</v>
      </c>
      <c r="D34" s="175" t="s">
        <v>533</v>
      </c>
      <c r="E34" s="176">
        <v>1</v>
      </c>
      <c r="F34" s="177"/>
      <c r="G34" s="178">
        <f t="shared" si="0"/>
        <v>0</v>
      </c>
      <c r="H34" s="157">
        <v>0</v>
      </c>
      <c r="I34" s="156">
        <f t="shared" si="1"/>
        <v>0</v>
      </c>
      <c r="J34" s="157">
        <v>6435</v>
      </c>
      <c r="K34" s="156">
        <f t="shared" si="2"/>
        <v>6435</v>
      </c>
      <c r="L34" s="156">
        <v>21</v>
      </c>
      <c r="M34" s="156">
        <f t="shared" si="3"/>
        <v>0</v>
      </c>
      <c r="N34" s="155">
        <v>0</v>
      </c>
      <c r="O34" s="155">
        <f t="shared" si="4"/>
        <v>0</v>
      </c>
      <c r="P34" s="155">
        <v>0</v>
      </c>
      <c r="Q34" s="155">
        <f t="shared" si="5"/>
        <v>0</v>
      </c>
      <c r="R34" s="156"/>
      <c r="S34" s="156" t="s">
        <v>197</v>
      </c>
      <c r="T34" s="156" t="s">
        <v>198</v>
      </c>
      <c r="U34" s="156">
        <v>0</v>
      </c>
      <c r="V34" s="156">
        <f t="shared" si="6"/>
        <v>0</v>
      </c>
      <c r="W34" s="156"/>
      <c r="X34" s="156" t="s">
        <v>199</v>
      </c>
      <c r="Y34" s="156" t="s">
        <v>200</v>
      </c>
      <c r="Z34" s="146"/>
      <c r="AA34" s="146"/>
      <c r="AB34" s="146"/>
      <c r="AC34" s="146"/>
      <c r="AD34" s="146"/>
      <c r="AE34" s="146"/>
      <c r="AF34" s="146"/>
      <c r="AG34" s="146" t="s">
        <v>201</v>
      </c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</row>
    <row r="35" spans="1:60" outlineLevel="1" x14ac:dyDescent="0.2">
      <c r="A35" s="173">
        <v>27</v>
      </c>
      <c r="B35" s="174" t="s">
        <v>1705</v>
      </c>
      <c r="C35" s="180" t="s">
        <v>2176</v>
      </c>
      <c r="D35" s="175" t="s">
        <v>533</v>
      </c>
      <c r="E35" s="176">
        <v>1</v>
      </c>
      <c r="F35" s="177"/>
      <c r="G35" s="178">
        <f t="shared" si="0"/>
        <v>0</v>
      </c>
      <c r="H35" s="157">
        <v>0</v>
      </c>
      <c r="I35" s="156">
        <f t="shared" si="1"/>
        <v>0</v>
      </c>
      <c r="J35" s="157">
        <v>15795</v>
      </c>
      <c r="K35" s="156">
        <f t="shared" si="2"/>
        <v>15795</v>
      </c>
      <c r="L35" s="156">
        <v>21</v>
      </c>
      <c r="M35" s="156">
        <f t="shared" si="3"/>
        <v>0</v>
      </c>
      <c r="N35" s="155">
        <v>0</v>
      </c>
      <c r="O35" s="155">
        <f t="shared" si="4"/>
        <v>0</v>
      </c>
      <c r="P35" s="155">
        <v>0</v>
      </c>
      <c r="Q35" s="155">
        <f t="shared" si="5"/>
        <v>0</v>
      </c>
      <c r="R35" s="156"/>
      <c r="S35" s="156" t="s">
        <v>197</v>
      </c>
      <c r="T35" s="156" t="s">
        <v>198</v>
      </c>
      <c r="U35" s="156">
        <v>0</v>
      </c>
      <c r="V35" s="156">
        <f t="shared" si="6"/>
        <v>0</v>
      </c>
      <c r="W35" s="156"/>
      <c r="X35" s="156" t="s">
        <v>199</v>
      </c>
      <c r="Y35" s="156" t="s">
        <v>200</v>
      </c>
      <c r="Z35" s="146"/>
      <c r="AA35" s="146"/>
      <c r="AB35" s="146"/>
      <c r="AC35" s="146"/>
      <c r="AD35" s="146"/>
      <c r="AE35" s="146"/>
      <c r="AF35" s="146"/>
      <c r="AG35" s="146" t="s">
        <v>201</v>
      </c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</row>
    <row r="36" spans="1:60" outlineLevel="1" x14ac:dyDescent="0.2">
      <c r="A36" s="173">
        <v>28</v>
      </c>
      <c r="B36" s="174" t="s">
        <v>1707</v>
      </c>
      <c r="C36" s="180" t="s">
        <v>2177</v>
      </c>
      <c r="D36" s="175" t="s">
        <v>533</v>
      </c>
      <c r="E36" s="176">
        <v>1</v>
      </c>
      <c r="F36" s="177"/>
      <c r="G36" s="178">
        <f t="shared" si="0"/>
        <v>0</v>
      </c>
      <c r="H36" s="157">
        <v>0</v>
      </c>
      <c r="I36" s="156">
        <f t="shared" si="1"/>
        <v>0</v>
      </c>
      <c r="J36" s="157">
        <v>1579.5</v>
      </c>
      <c r="K36" s="156">
        <f t="shared" si="2"/>
        <v>1579.5</v>
      </c>
      <c r="L36" s="156">
        <v>21</v>
      </c>
      <c r="M36" s="156">
        <f t="shared" si="3"/>
        <v>0</v>
      </c>
      <c r="N36" s="155">
        <v>0</v>
      </c>
      <c r="O36" s="155">
        <f t="shared" si="4"/>
        <v>0</v>
      </c>
      <c r="P36" s="155">
        <v>0</v>
      </c>
      <c r="Q36" s="155">
        <f t="shared" si="5"/>
        <v>0</v>
      </c>
      <c r="R36" s="156"/>
      <c r="S36" s="156" t="s">
        <v>197</v>
      </c>
      <c r="T36" s="156" t="s">
        <v>198</v>
      </c>
      <c r="U36" s="156">
        <v>0</v>
      </c>
      <c r="V36" s="156">
        <f t="shared" si="6"/>
        <v>0</v>
      </c>
      <c r="W36" s="156"/>
      <c r="X36" s="156" t="s">
        <v>199</v>
      </c>
      <c r="Y36" s="156" t="s">
        <v>200</v>
      </c>
      <c r="Z36" s="146"/>
      <c r="AA36" s="146"/>
      <c r="AB36" s="146"/>
      <c r="AC36" s="146"/>
      <c r="AD36" s="146"/>
      <c r="AE36" s="146"/>
      <c r="AF36" s="146"/>
      <c r="AG36" s="146" t="s">
        <v>201</v>
      </c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</row>
    <row r="37" spans="1:60" outlineLevel="1" x14ac:dyDescent="0.2">
      <c r="A37" s="173">
        <v>29</v>
      </c>
      <c r="B37" s="174" t="s">
        <v>1709</v>
      </c>
      <c r="C37" s="180" t="s">
        <v>2178</v>
      </c>
      <c r="D37" s="175" t="s">
        <v>533</v>
      </c>
      <c r="E37" s="176">
        <v>1</v>
      </c>
      <c r="F37" s="177"/>
      <c r="G37" s="178">
        <f t="shared" si="0"/>
        <v>0</v>
      </c>
      <c r="H37" s="157">
        <v>0</v>
      </c>
      <c r="I37" s="156">
        <f t="shared" si="1"/>
        <v>0</v>
      </c>
      <c r="J37" s="157">
        <v>25844</v>
      </c>
      <c r="K37" s="156">
        <f t="shared" si="2"/>
        <v>25844</v>
      </c>
      <c r="L37" s="156">
        <v>21</v>
      </c>
      <c r="M37" s="156">
        <f t="shared" si="3"/>
        <v>0</v>
      </c>
      <c r="N37" s="155">
        <v>0</v>
      </c>
      <c r="O37" s="155">
        <f t="shared" si="4"/>
        <v>0</v>
      </c>
      <c r="P37" s="155">
        <v>0</v>
      </c>
      <c r="Q37" s="155">
        <f t="shared" si="5"/>
        <v>0</v>
      </c>
      <c r="R37" s="156"/>
      <c r="S37" s="156" t="s">
        <v>197</v>
      </c>
      <c r="T37" s="156" t="s">
        <v>198</v>
      </c>
      <c r="U37" s="156">
        <v>0</v>
      </c>
      <c r="V37" s="156">
        <f t="shared" si="6"/>
        <v>0</v>
      </c>
      <c r="W37" s="156"/>
      <c r="X37" s="156" t="s">
        <v>199</v>
      </c>
      <c r="Y37" s="156" t="s">
        <v>200</v>
      </c>
      <c r="Z37" s="146"/>
      <c r="AA37" s="146"/>
      <c r="AB37" s="146"/>
      <c r="AC37" s="146"/>
      <c r="AD37" s="146"/>
      <c r="AE37" s="146"/>
      <c r="AF37" s="146"/>
      <c r="AG37" s="146" t="s">
        <v>201</v>
      </c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</row>
    <row r="38" spans="1:60" outlineLevel="1" x14ac:dyDescent="0.2">
      <c r="A38" s="173">
        <v>30</v>
      </c>
      <c r="B38" s="174" t="s">
        <v>1711</v>
      </c>
      <c r="C38" s="180" t="s">
        <v>2179</v>
      </c>
      <c r="D38" s="175" t="s">
        <v>533</v>
      </c>
      <c r="E38" s="176">
        <v>1</v>
      </c>
      <c r="F38" s="177"/>
      <c r="G38" s="178">
        <f t="shared" si="0"/>
        <v>0</v>
      </c>
      <c r="H38" s="157">
        <v>0</v>
      </c>
      <c r="I38" s="156">
        <f t="shared" si="1"/>
        <v>0</v>
      </c>
      <c r="J38" s="157">
        <v>5850</v>
      </c>
      <c r="K38" s="156">
        <f t="shared" si="2"/>
        <v>5850</v>
      </c>
      <c r="L38" s="156">
        <v>21</v>
      </c>
      <c r="M38" s="156">
        <f t="shared" si="3"/>
        <v>0</v>
      </c>
      <c r="N38" s="155">
        <v>0</v>
      </c>
      <c r="O38" s="155">
        <f t="shared" si="4"/>
        <v>0</v>
      </c>
      <c r="P38" s="155">
        <v>0</v>
      </c>
      <c r="Q38" s="155">
        <f t="shared" si="5"/>
        <v>0</v>
      </c>
      <c r="R38" s="156"/>
      <c r="S38" s="156" t="s">
        <v>197</v>
      </c>
      <c r="T38" s="156" t="s">
        <v>198</v>
      </c>
      <c r="U38" s="156">
        <v>0</v>
      </c>
      <c r="V38" s="156">
        <f t="shared" si="6"/>
        <v>0</v>
      </c>
      <c r="W38" s="156"/>
      <c r="X38" s="156" t="s">
        <v>199</v>
      </c>
      <c r="Y38" s="156" t="s">
        <v>200</v>
      </c>
      <c r="Z38" s="146"/>
      <c r="AA38" s="146"/>
      <c r="AB38" s="146"/>
      <c r="AC38" s="146"/>
      <c r="AD38" s="146"/>
      <c r="AE38" s="146"/>
      <c r="AF38" s="146"/>
      <c r="AG38" s="146" t="s">
        <v>201</v>
      </c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</row>
    <row r="39" spans="1:60" ht="33.75" outlineLevel="1" x14ac:dyDescent="0.2">
      <c r="A39" s="173">
        <v>31</v>
      </c>
      <c r="B39" s="174" t="s">
        <v>1713</v>
      </c>
      <c r="C39" s="180" t="s">
        <v>2180</v>
      </c>
      <c r="D39" s="175" t="s">
        <v>1652</v>
      </c>
      <c r="E39" s="176">
        <v>32</v>
      </c>
      <c r="F39" s="177"/>
      <c r="G39" s="178">
        <f t="shared" si="0"/>
        <v>0</v>
      </c>
      <c r="H39" s="157">
        <v>0</v>
      </c>
      <c r="I39" s="156">
        <f t="shared" si="1"/>
        <v>0</v>
      </c>
      <c r="J39" s="157">
        <v>585</v>
      </c>
      <c r="K39" s="156">
        <f t="shared" si="2"/>
        <v>18720</v>
      </c>
      <c r="L39" s="156">
        <v>21</v>
      </c>
      <c r="M39" s="156">
        <f t="shared" si="3"/>
        <v>0</v>
      </c>
      <c r="N39" s="155">
        <v>0</v>
      </c>
      <c r="O39" s="155">
        <f t="shared" si="4"/>
        <v>0</v>
      </c>
      <c r="P39" s="155">
        <v>0</v>
      </c>
      <c r="Q39" s="155">
        <f t="shared" si="5"/>
        <v>0</v>
      </c>
      <c r="R39" s="156"/>
      <c r="S39" s="156" t="s">
        <v>197</v>
      </c>
      <c r="T39" s="156" t="s">
        <v>198</v>
      </c>
      <c r="U39" s="156">
        <v>0</v>
      </c>
      <c r="V39" s="156">
        <f t="shared" si="6"/>
        <v>0</v>
      </c>
      <c r="W39" s="156"/>
      <c r="X39" s="156" t="s">
        <v>199</v>
      </c>
      <c r="Y39" s="156" t="s">
        <v>200</v>
      </c>
      <c r="Z39" s="146"/>
      <c r="AA39" s="146"/>
      <c r="AB39" s="146"/>
      <c r="AC39" s="146"/>
      <c r="AD39" s="146"/>
      <c r="AE39" s="146"/>
      <c r="AF39" s="146"/>
      <c r="AG39" s="146" t="s">
        <v>201</v>
      </c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</row>
    <row r="40" spans="1:60" ht="33.75" outlineLevel="1" x14ac:dyDescent="0.2">
      <c r="A40" s="173">
        <v>32</v>
      </c>
      <c r="B40" s="174" t="s">
        <v>1715</v>
      </c>
      <c r="C40" s="180" t="s">
        <v>2181</v>
      </c>
      <c r="D40" s="175" t="s">
        <v>533</v>
      </c>
      <c r="E40" s="176">
        <v>1</v>
      </c>
      <c r="F40" s="177"/>
      <c r="G40" s="178">
        <f t="shared" si="0"/>
        <v>0</v>
      </c>
      <c r="H40" s="157">
        <v>0</v>
      </c>
      <c r="I40" s="156">
        <f t="shared" si="1"/>
        <v>0</v>
      </c>
      <c r="J40" s="157">
        <v>160000</v>
      </c>
      <c r="K40" s="156">
        <f t="shared" si="2"/>
        <v>160000</v>
      </c>
      <c r="L40" s="156">
        <v>21</v>
      </c>
      <c r="M40" s="156">
        <f t="shared" si="3"/>
        <v>0</v>
      </c>
      <c r="N40" s="155">
        <v>0</v>
      </c>
      <c r="O40" s="155">
        <f t="shared" si="4"/>
        <v>0</v>
      </c>
      <c r="P40" s="155">
        <v>0</v>
      </c>
      <c r="Q40" s="155">
        <f t="shared" si="5"/>
        <v>0</v>
      </c>
      <c r="R40" s="156"/>
      <c r="S40" s="156" t="s">
        <v>197</v>
      </c>
      <c r="T40" s="156" t="s">
        <v>198</v>
      </c>
      <c r="U40" s="156">
        <v>0</v>
      </c>
      <c r="V40" s="156">
        <f t="shared" si="6"/>
        <v>0</v>
      </c>
      <c r="W40" s="156"/>
      <c r="X40" s="156" t="s">
        <v>199</v>
      </c>
      <c r="Y40" s="156" t="s">
        <v>200</v>
      </c>
      <c r="Z40" s="146"/>
      <c r="AA40" s="146"/>
      <c r="AB40" s="146"/>
      <c r="AC40" s="146"/>
      <c r="AD40" s="146"/>
      <c r="AE40" s="146"/>
      <c r="AF40" s="146"/>
      <c r="AG40" s="146" t="s">
        <v>201</v>
      </c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</row>
    <row r="41" spans="1:60" ht="56.25" outlineLevel="1" x14ac:dyDescent="0.2">
      <c r="A41" s="173">
        <v>33</v>
      </c>
      <c r="B41" s="174" t="s">
        <v>1717</v>
      </c>
      <c r="C41" s="180" t="s">
        <v>2182</v>
      </c>
      <c r="D41" s="175" t="s">
        <v>1848</v>
      </c>
      <c r="E41" s="176">
        <v>1</v>
      </c>
      <c r="F41" s="177"/>
      <c r="G41" s="178">
        <f t="shared" si="0"/>
        <v>0</v>
      </c>
      <c r="H41" s="157">
        <v>0</v>
      </c>
      <c r="I41" s="156">
        <f t="shared" si="1"/>
        <v>0</v>
      </c>
      <c r="J41" s="157">
        <v>40300</v>
      </c>
      <c r="K41" s="156">
        <f t="shared" si="2"/>
        <v>40300</v>
      </c>
      <c r="L41" s="156">
        <v>21</v>
      </c>
      <c r="M41" s="156">
        <f t="shared" si="3"/>
        <v>0</v>
      </c>
      <c r="N41" s="155">
        <v>0</v>
      </c>
      <c r="O41" s="155">
        <f t="shared" si="4"/>
        <v>0</v>
      </c>
      <c r="P41" s="155">
        <v>0</v>
      </c>
      <c r="Q41" s="155">
        <f t="shared" si="5"/>
        <v>0</v>
      </c>
      <c r="R41" s="156"/>
      <c r="S41" s="156" t="s">
        <v>197</v>
      </c>
      <c r="T41" s="156" t="s">
        <v>198</v>
      </c>
      <c r="U41" s="156">
        <v>0</v>
      </c>
      <c r="V41" s="156">
        <f t="shared" si="6"/>
        <v>0</v>
      </c>
      <c r="W41" s="156"/>
      <c r="X41" s="156" t="s">
        <v>199</v>
      </c>
      <c r="Y41" s="156" t="s">
        <v>200</v>
      </c>
      <c r="Z41" s="146"/>
      <c r="AA41" s="146"/>
      <c r="AB41" s="146"/>
      <c r="AC41" s="146"/>
      <c r="AD41" s="146"/>
      <c r="AE41" s="146"/>
      <c r="AF41" s="146"/>
      <c r="AG41" s="146" t="s">
        <v>201</v>
      </c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</row>
    <row r="42" spans="1:60" outlineLevel="1" x14ac:dyDescent="0.2">
      <c r="A42" s="173">
        <v>34</v>
      </c>
      <c r="B42" s="174" t="s">
        <v>1719</v>
      </c>
      <c r="C42" s="180" t="s">
        <v>2183</v>
      </c>
      <c r="D42" s="175" t="s">
        <v>533</v>
      </c>
      <c r="E42" s="176">
        <v>3</v>
      </c>
      <c r="F42" s="177"/>
      <c r="G42" s="178">
        <f t="shared" si="0"/>
        <v>0</v>
      </c>
      <c r="H42" s="157">
        <v>0</v>
      </c>
      <c r="I42" s="156">
        <f t="shared" si="1"/>
        <v>0</v>
      </c>
      <c r="J42" s="157">
        <v>23180</v>
      </c>
      <c r="K42" s="156">
        <f t="shared" si="2"/>
        <v>69540</v>
      </c>
      <c r="L42" s="156">
        <v>21</v>
      </c>
      <c r="M42" s="156">
        <f t="shared" si="3"/>
        <v>0</v>
      </c>
      <c r="N42" s="155">
        <v>0</v>
      </c>
      <c r="O42" s="155">
        <f t="shared" si="4"/>
        <v>0</v>
      </c>
      <c r="P42" s="155">
        <v>0</v>
      </c>
      <c r="Q42" s="155">
        <f t="shared" si="5"/>
        <v>0</v>
      </c>
      <c r="R42" s="156"/>
      <c r="S42" s="156" t="s">
        <v>197</v>
      </c>
      <c r="T42" s="156" t="s">
        <v>198</v>
      </c>
      <c r="U42" s="156">
        <v>0</v>
      </c>
      <c r="V42" s="156">
        <f t="shared" si="6"/>
        <v>0</v>
      </c>
      <c r="W42" s="156"/>
      <c r="X42" s="156" t="s">
        <v>199</v>
      </c>
      <c r="Y42" s="156" t="s">
        <v>200</v>
      </c>
      <c r="Z42" s="146"/>
      <c r="AA42" s="146"/>
      <c r="AB42" s="146"/>
      <c r="AC42" s="146"/>
      <c r="AD42" s="146"/>
      <c r="AE42" s="146"/>
      <c r="AF42" s="146"/>
      <c r="AG42" s="146" t="s">
        <v>201</v>
      </c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</row>
    <row r="43" spans="1:60" ht="22.5" outlineLevel="1" x14ac:dyDescent="0.2">
      <c r="A43" s="173">
        <v>35</v>
      </c>
      <c r="B43" s="174" t="s">
        <v>1721</v>
      </c>
      <c r="C43" s="180" t="s">
        <v>1941</v>
      </c>
      <c r="D43" s="175" t="s">
        <v>533</v>
      </c>
      <c r="E43" s="176">
        <v>10</v>
      </c>
      <c r="F43" s="177"/>
      <c r="G43" s="178">
        <f t="shared" si="0"/>
        <v>0</v>
      </c>
      <c r="H43" s="157">
        <v>0</v>
      </c>
      <c r="I43" s="156">
        <f t="shared" si="1"/>
        <v>0</v>
      </c>
      <c r="J43" s="157">
        <v>312.5</v>
      </c>
      <c r="K43" s="156">
        <f t="shared" si="2"/>
        <v>3125</v>
      </c>
      <c r="L43" s="156">
        <v>21</v>
      </c>
      <c r="M43" s="156">
        <f t="shared" si="3"/>
        <v>0</v>
      </c>
      <c r="N43" s="155">
        <v>0</v>
      </c>
      <c r="O43" s="155">
        <f t="shared" si="4"/>
        <v>0</v>
      </c>
      <c r="P43" s="155">
        <v>0</v>
      </c>
      <c r="Q43" s="155">
        <f t="shared" si="5"/>
        <v>0</v>
      </c>
      <c r="R43" s="156"/>
      <c r="S43" s="156" t="s">
        <v>197</v>
      </c>
      <c r="T43" s="156" t="s">
        <v>198</v>
      </c>
      <c r="U43" s="156">
        <v>0</v>
      </c>
      <c r="V43" s="156">
        <f t="shared" si="6"/>
        <v>0</v>
      </c>
      <c r="W43" s="156"/>
      <c r="X43" s="156" t="s">
        <v>199</v>
      </c>
      <c r="Y43" s="156" t="s">
        <v>200</v>
      </c>
      <c r="Z43" s="146"/>
      <c r="AA43" s="146"/>
      <c r="AB43" s="146"/>
      <c r="AC43" s="146"/>
      <c r="AD43" s="146"/>
      <c r="AE43" s="146"/>
      <c r="AF43" s="146"/>
      <c r="AG43" s="146" t="s">
        <v>201</v>
      </c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</row>
    <row r="44" spans="1:60" outlineLevel="1" x14ac:dyDescent="0.2">
      <c r="A44" s="173">
        <v>36</v>
      </c>
      <c r="B44" s="174" t="s">
        <v>1723</v>
      </c>
      <c r="C44" s="180" t="s">
        <v>2184</v>
      </c>
      <c r="D44" s="175" t="s">
        <v>533</v>
      </c>
      <c r="E44" s="176">
        <v>10</v>
      </c>
      <c r="F44" s="177"/>
      <c r="G44" s="178">
        <f t="shared" si="0"/>
        <v>0</v>
      </c>
      <c r="H44" s="157">
        <v>0</v>
      </c>
      <c r="I44" s="156">
        <f t="shared" si="1"/>
        <v>0</v>
      </c>
      <c r="J44" s="157">
        <v>698.75</v>
      </c>
      <c r="K44" s="156">
        <f t="shared" si="2"/>
        <v>6987.5</v>
      </c>
      <c r="L44" s="156">
        <v>21</v>
      </c>
      <c r="M44" s="156">
        <f t="shared" si="3"/>
        <v>0</v>
      </c>
      <c r="N44" s="155">
        <v>0</v>
      </c>
      <c r="O44" s="155">
        <f t="shared" si="4"/>
        <v>0</v>
      </c>
      <c r="P44" s="155">
        <v>0</v>
      </c>
      <c r="Q44" s="155">
        <f t="shared" si="5"/>
        <v>0</v>
      </c>
      <c r="R44" s="156"/>
      <c r="S44" s="156" t="s">
        <v>197</v>
      </c>
      <c r="T44" s="156" t="s">
        <v>198</v>
      </c>
      <c r="U44" s="156">
        <v>0</v>
      </c>
      <c r="V44" s="156">
        <f t="shared" si="6"/>
        <v>0</v>
      </c>
      <c r="W44" s="156"/>
      <c r="X44" s="156" t="s">
        <v>199</v>
      </c>
      <c r="Y44" s="156" t="s">
        <v>200</v>
      </c>
      <c r="Z44" s="146"/>
      <c r="AA44" s="146"/>
      <c r="AB44" s="146"/>
      <c r="AC44" s="146"/>
      <c r="AD44" s="146"/>
      <c r="AE44" s="146"/>
      <c r="AF44" s="146"/>
      <c r="AG44" s="146" t="s">
        <v>201</v>
      </c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</row>
    <row r="45" spans="1:60" outlineLevel="1" x14ac:dyDescent="0.2">
      <c r="A45" s="173">
        <v>37</v>
      </c>
      <c r="B45" s="174" t="s">
        <v>1725</v>
      </c>
      <c r="C45" s="180" t="s">
        <v>2185</v>
      </c>
      <c r="D45" s="175" t="s">
        <v>533</v>
      </c>
      <c r="E45" s="176">
        <v>1</v>
      </c>
      <c r="F45" s="177"/>
      <c r="G45" s="178">
        <f t="shared" si="0"/>
        <v>0</v>
      </c>
      <c r="H45" s="157">
        <v>0</v>
      </c>
      <c r="I45" s="156">
        <f t="shared" si="1"/>
        <v>0</v>
      </c>
      <c r="J45" s="157">
        <v>5000</v>
      </c>
      <c r="K45" s="156">
        <f t="shared" si="2"/>
        <v>5000</v>
      </c>
      <c r="L45" s="156">
        <v>21</v>
      </c>
      <c r="M45" s="156">
        <f t="shared" si="3"/>
        <v>0</v>
      </c>
      <c r="N45" s="155">
        <v>0</v>
      </c>
      <c r="O45" s="155">
        <f t="shared" si="4"/>
        <v>0</v>
      </c>
      <c r="P45" s="155">
        <v>0</v>
      </c>
      <c r="Q45" s="155">
        <f t="shared" si="5"/>
        <v>0</v>
      </c>
      <c r="R45" s="156"/>
      <c r="S45" s="156" t="s">
        <v>197</v>
      </c>
      <c r="T45" s="156" t="s">
        <v>198</v>
      </c>
      <c r="U45" s="156">
        <v>0</v>
      </c>
      <c r="V45" s="156">
        <f t="shared" si="6"/>
        <v>0</v>
      </c>
      <c r="W45" s="156"/>
      <c r="X45" s="156" t="s">
        <v>199</v>
      </c>
      <c r="Y45" s="156" t="s">
        <v>200</v>
      </c>
      <c r="Z45" s="146"/>
      <c r="AA45" s="146"/>
      <c r="AB45" s="146"/>
      <c r="AC45" s="146"/>
      <c r="AD45" s="146"/>
      <c r="AE45" s="146"/>
      <c r="AF45" s="146"/>
      <c r="AG45" s="146" t="s">
        <v>201</v>
      </c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</row>
    <row r="46" spans="1:60" x14ac:dyDescent="0.2">
      <c r="A46" s="160" t="s">
        <v>192</v>
      </c>
      <c r="B46" s="161" t="s">
        <v>71</v>
      </c>
      <c r="C46" s="179" t="s">
        <v>73</v>
      </c>
      <c r="D46" s="162"/>
      <c r="E46" s="163"/>
      <c r="F46" s="164"/>
      <c r="G46" s="165">
        <f>SUMIF(AG47:AG66,"&lt;&gt;NOR",G47:G66)</f>
        <v>0</v>
      </c>
      <c r="H46" s="159"/>
      <c r="I46" s="159">
        <f>SUM(I47:I66)</f>
        <v>0</v>
      </c>
      <c r="J46" s="159"/>
      <c r="K46" s="159">
        <f>SUM(K47:K66)</f>
        <v>743580</v>
      </c>
      <c r="L46" s="159"/>
      <c r="M46" s="159">
        <f>SUM(M47:M66)</f>
        <v>0</v>
      </c>
      <c r="N46" s="158"/>
      <c r="O46" s="158">
        <f>SUM(O47:O66)</f>
        <v>0</v>
      </c>
      <c r="P46" s="158"/>
      <c r="Q46" s="158">
        <f>SUM(Q47:Q66)</f>
        <v>0</v>
      </c>
      <c r="R46" s="159"/>
      <c r="S46" s="159"/>
      <c r="T46" s="159"/>
      <c r="U46" s="159"/>
      <c r="V46" s="159">
        <f>SUM(V47:V66)</f>
        <v>0</v>
      </c>
      <c r="W46" s="159"/>
      <c r="X46" s="159"/>
      <c r="Y46" s="159"/>
      <c r="AG46" t="s">
        <v>193</v>
      </c>
    </row>
    <row r="47" spans="1:60" ht="45" outlineLevel="1" x14ac:dyDescent="0.2">
      <c r="A47" s="173">
        <v>38</v>
      </c>
      <c r="B47" s="174" t="s">
        <v>1727</v>
      </c>
      <c r="C47" s="180" t="s">
        <v>2186</v>
      </c>
      <c r="D47" s="175" t="s">
        <v>533</v>
      </c>
      <c r="E47" s="176">
        <v>2</v>
      </c>
      <c r="F47" s="177"/>
      <c r="G47" s="178">
        <f t="shared" ref="G47:G66" si="7">ROUND(E47*F47,2)</f>
        <v>0</v>
      </c>
      <c r="H47" s="157">
        <v>0</v>
      </c>
      <c r="I47" s="156">
        <f t="shared" ref="I47:I66" si="8">ROUND(E47*H47,2)</f>
        <v>0</v>
      </c>
      <c r="J47" s="157">
        <v>120141</v>
      </c>
      <c r="K47" s="156">
        <f t="shared" ref="K47:K66" si="9">ROUND(E47*J47,2)</f>
        <v>240282</v>
      </c>
      <c r="L47" s="156">
        <v>21</v>
      </c>
      <c r="M47" s="156">
        <f t="shared" ref="M47:M66" si="10">G47*(1+L47/100)</f>
        <v>0</v>
      </c>
      <c r="N47" s="155">
        <v>0</v>
      </c>
      <c r="O47" s="155">
        <f t="shared" ref="O47:O66" si="11">ROUND(E47*N47,2)</f>
        <v>0</v>
      </c>
      <c r="P47" s="155">
        <v>0</v>
      </c>
      <c r="Q47" s="155">
        <f t="shared" ref="Q47:Q66" si="12">ROUND(E47*P47,2)</f>
        <v>0</v>
      </c>
      <c r="R47" s="156"/>
      <c r="S47" s="156" t="s">
        <v>197</v>
      </c>
      <c r="T47" s="156" t="s">
        <v>198</v>
      </c>
      <c r="U47" s="156">
        <v>0</v>
      </c>
      <c r="V47" s="156">
        <f t="shared" ref="V47:V66" si="13">ROUND(E47*U47,2)</f>
        <v>0</v>
      </c>
      <c r="W47" s="156"/>
      <c r="X47" s="156" t="s">
        <v>199</v>
      </c>
      <c r="Y47" s="156" t="s">
        <v>200</v>
      </c>
      <c r="Z47" s="146"/>
      <c r="AA47" s="146"/>
      <c r="AB47" s="146"/>
      <c r="AC47" s="146"/>
      <c r="AD47" s="146"/>
      <c r="AE47" s="146"/>
      <c r="AF47" s="146"/>
      <c r="AG47" s="146" t="s">
        <v>201</v>
      </c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</row>
    <row r="48" spans="1:60" ht="33.75" outlineLevel="1" x14ac:dyDescent="0.2">
      <c r="A48" s="173">
        <v>39</v>
      </c>
      <c r="B48" s="174" t="s">
        <v>1729</v>
      </c>
      <c r="C48" s="180" t="s">
        <v>2187</v>
      </c>
      <c r="D48" s="175" t="s">
        <v>533</v>
      </c>
      <c r="E48" s="176">
        <v>3</v>
      </c>
      <c r="F48" s="177"/>
      <c r="G48" s="178">
        <f t="shared" si="7"/>
        <v>0</v>
      </c>
      <c r="H48" s="157">
        <v>0</v>
      </c>
      <c r="I48" s="156">
        <f t="shared" si="8"/>
        <v>0</v>
      </c>
      <c r="J48" s="157">
        <v>21141</v>
      </c>
      <c r="K48" s="156">
        <f t="shared" si="9"/>
        <v>63423</v>
      </c>
      <c r="L48" s="156">
        <v>21</v>
      </c>
      <c r="M48" s="156">
        <f t="shared" si="10"/>
        <v>0</v>
      </c>
      <c r="N48" s="155">
        <v>0</v>
      </c>
      <c r="O48" s="155">
        <f t="shared" si="11"/>
        <v>0</v>
      </c>
      <c r="P48" s="155">
        <v>0</v>
      </c>
      <c r="Q48" s="155">
        <f t="shared" si="12"/>
        <v>0</v>
      </c>
      <c r="R48" s="156"/>
      <c r="S48" s="156" t="s">
        <v>197</v>
      </c>
      <c r="T48" s="156" t="s">
        <v>198</v>
      </c>
      <c r="U48" s="156">
        <v>0</v>
      </c>
      <c r="V48" s="156">
        <f t="shared" si="13"/>
        <v>0</v>
      </c>
      <c r="W48" s="156"/>
      <c r="X48" s="156" t="s">
        <v>199</v>
      </c>
      <c r="Y48" s="156" t="s">
        <v>200</v>
      </c>
      <c r="Z48" s="146"/>
      <c r="AA48" s="146"/>
      <c r="AB48" s="146"/>
      <c r="AC48" s="146"/>
      <c r="AD48" s="146"/>
      <c r="AE48" s="146"/>
      <c r="AF48" s="146"/>
      <c r="AG48" s="146" t="s">
        <v>201</v>
      </c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</row>
    <row r="49" spans="1:60" ht="22.5" outlineLevel="1" x14ac:dyDescent="0.2">
      <c r="A49" s="173">
        <v>40</v>
      </c>
      <c r="B49" s="174" t="s">
        <v>1731</v>
      </c>
      <c r="C49" s="180" t="s">
        <v>2188</v>
      </c>
      <c r="D49" s="175" t="s">
        <v>533</v>
      </c>
      <c r="E49" s="176">
        <v>2</v>
      </c>
      <c r="F49" s="177"/>
      <c r="G49" s="178">
        <f t="shared" si="7"/>
        <v>0</v>
      </c>
      <c r="H49" s="157">
        <v>0</v>
      </c>
      <c r="I49" s="156">
        <f t="shared" si="8"/>
        <v>0</v>
      </c>
      <c r="J49" s="157">
        <v>32140</v>
      </c>
      <c r="K49" s="156">
        <f t="shared" si="9"/>
        <v>64280</v>
      </c>
      <c r="L49" s="156">
        <v>21</v>
      </c>
      <c r="M49" s="156">
        <f t="shared" si="10"/>
        <v>0</v>
      </c>
      <c r="N49" s="155">
        <v>0</v>
      </c>
      <c r="O49" s="155">
        <f t="shared" si="11"/>
        <v>0</v>
      </c>
      <c r="P49" s="155">
        <v>0</v>
      </c>
      <c r="Q49" s="155">
        <f t="shared" si="12"/>
        <v>0</v>
      </c>
      <c r="R49" s="156"/>
      <c r="S49" s="156" t="s">
        <v>197</v>
      </c>
      <c r="T49" s="156" t="s">
        <v>198</v>
      </c>
      <c r="U49" s="156">
        <v>0</v>
      </c>
      <c r="V49" s="156">
        <f t="shared" si="13"/>
        <v>0</v>
      </c>
      <c r="W49" s="156"/>
      <c r="X49" s="156" t="s">
        <v>199</v>
      </c>
      <c r="Y49" s="156" t="s">
        <v>200</v>
      </c>
      <c r="Z49" s="146"/>
      <c r="AA49" s="146"/>
      <c r="AB49" s="146"/>
      <c r="AC49" s="146"/>
      <c r="AD49" s="146"/>
      <c r="AE49" s="146"/>
      <c r="AF49" s="146"/>
      <c r="AG49" s="146" t="s">
        <v>201</v>
      </c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</row>
    <row r="50" spans="1:60" ht="22.5" outlineLevel="1" x14ac:dyDescent="0.2">
      <c r="A50" s="173">
        <v>41</v>
      </c>
      <c r="B50" s="174" t="s">
        <v>1733</v>
      </c>
      <c r="C50" s="180" t="s">
        <v>2189</v>
      </c>
      <c r="D50" s="175" t="s">
        <v>533</v>
      </c>
      <c r="E50" s="176">
        <v>78</v>
      </c>
      <c r="F50" s="177"/>
      <c r="G50" s="178">
        <f t="shared" si="7"/>
        <v>0</v>
      </c>
      <c r="H50" s="157">
        <v>0</v>
      </c>
      <c r="I50" s="156">
        <f t="shared" si="8"/>
        <v>0</v>
      </c>
      <c r="J50" s="157">
        <v>1313.75</v>
      </c>
      <c r="K50" s="156">
        <f t="shared" si="9"/>
        <v>102472.5</v>
      </c>
      <c r="L50" s="156">
        <v>21</v>
      </c>
      <c r="M50" s="156">
        <f t="shared" si="10"/>
        <v>0</v>
      </c>
      <c r="N50" s="155">
        <v>0</v>
      </c>
      <c r="O50" s="155">
        <f t="shared" si="11"/>
        <v>0</v>
      </c>
      <c r="P50" s="155">
        <v>0</v>
      </c>
      <c r="Q50" s="155">
        <f t="shared" si="12"/>
        <v>0</v>
      </c>
      <c r="R50" s="156"/>
      <c r="S50" s="156" t="s">
        <v>197</v>
      </c>
      <c r="T50" s="156" t="s">
        <v>198</v>
      </c>
      <c r="U50" s="156">
        <v>0</v>
      </c>
      <c r="V50" s="156">
        <f t="shared" si="13"/>
        <v>0</v>
      </c>
      <c r="W50" s="156"/>
      <c r="X50" s="156" t="s">
        <v>199</v>
      </c>
      <c r="Y50" s="156" t="s">
        <v>200</v>
      </c>
      <c r="Z50" s="146"/>
      <c r="AA50" s="146"/>
      <c r="AB50" s="146"/>
      <c r="AC50" s="146"/>
      <c r="AD50" s="146"/>
      <c r="AE50" s="146"/>
      <c r="AF50" s="146"/>
      <c r="AG50" s="146" t="s">
        <v>201</v>
      </c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</row>
    <row r="51" spans="1:60" outlineLevel="1" x14ac:dyDescent="0.2">
      <c r="A51" s="173">
        <v>42</v>
      </c>
      <c r="B51" s="174" t="s">
        <v>1735</v>
      </c>
      <c r="C51" s="180" t="s">
        <v>2190</v>
      </c>
      <c r="D51" s="175" t="s">
        <v>533</v>
      </c>
      <c r="E51" s="176">
        <v>78</v>
      </c>
      <c r="F51" s="177"/>
      <c r="G51" s="178">
        <f t="shared" si="7"/>
        <v>0</v>
      </c>
      <c r="H51" s="157">
        <v>0</v>
      </c>
      <c r="I51" s="156">
        <f t="shared" si="8"/>
        <v>0</v>
      </c>
      <c r="J51" s="157">
        <v>301.25</v>
      </c>
      <c r="K51" s="156">
        <f t="shared" si="9"/>
        <v>23497.5</v>
      </c>
      <c r="L51" s="156">
        <v>21</v>
      </c>
      <c r="M51" s="156">
        <f t="shared" si="10"/>
        <v>0</v>
      </c>
      <c r="N51" s="155">
        <v>0</v>
      </c>
      <c r="O51" s="155">
        <f t="shared" si="11"/>
        <v>0</v>
      </c>
      <c r="P51" s="155">
        <v>0</v>
      </c>
      <c r="Q51" s="155">
        <f t="shared" si="12"/>
        <v>0</v>
      </c>
      <c r="R51" s="156"/>
      <c r="S51" s="156" t="s">
        <v>197</v>
      </c>
      <c r="T51" s="156" t="s">
        <v>198</v>
      </c>
      <c r="U51" s="156">
        <v>0</v>
      </c>
      <c r="V51" s="156">
        <f t="shared" si="13"/>
        <v>0</v>
      </c>
      <c r="W51" s="156"/>
      <c r="X51" s="156" t="s">
        <v>199</v>
      </c>
      <c r="Y51" s="156" t="s">
        <v>200</v>
      </c>
      <c r="Z51" s="146"/>
      <c r="AA51" s="146"/>
      <c r="AB51" s="146"/>
      <c r="AC51" s="146"/>
      <c r="AD51" s="146"/>
      <c r="AE51" s="146"/>
      <c r="AF51" s="146"/>
      <c r="AG51" s="146" t="s">
        <v>201</v>
      </c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</row>
    <row r="52" spans="1:60" outlineLevel="1" x14ac:dyDescent="0.2">
      <c r="A52" s="173">
        <v>43</v>
      </c>
      <c r="B52" s="174" t="s">
        <v>1737</v>
      </c>
      <c r="C52" s="180" t="s">
        <v>2191</v>
      </c>
      <c r="D52" s="175" t="s">
        <v>533</v>
      </c>
      <c r="E52" s="176">
        <v>40</v>
      </c>
      <c r="F52" s="177"/>
      <c r="G52" s="178">
        <f t="shared" si="7"/>
        <v>0</v>
      </c>
      <c r="H52" s="157">
        <v>0</v>
      </c>
      <c r="I52" s="156">
        <f t="shared" si="8"/>
        <v>0</v>
      </c>
      <c r="J52" s="157">
        <v>541</v>
      </c>
      <c r="K52" s="156">
        <f t="shared" si="9"/>
        <v>21640</v>
      </c>
      <c r="L52" s="156">
        <v>21</v>
      </c>
      <c r="M52" s="156">
        <f t="shared" si="10"/>
        <v>0</v>
      </c>
      <c r="N52" s="155">
        <v>0</v>
      </c>
      <c r="O52" s="155">
        <f t="shared" si="11"/>
        <v>0</v>
      </c>
      <c r="P52" s="155">
        <v>0</v>
      </c>
      <c r="Q52" s="155">
        <f t="shared" si="12"/>
        <v>0</v>
      </c>
      <c r="R52" s="156"/>
      <c r="S52" s="156" t="s">
        <v>197</v>
      </c>
      <c r="T52" s="156" t="s">
        <v>198</v>
      </c>
      <c r="U52" s="156">
        <v>0</v>
      </c>
      <c r="V52" s="156">
        <f t="shared" si="13"/>
        <v>0</v>
      </c>
      <c r="W52" s="156"/>
      <c r="X52" s="156" t="s">
        <v>199</v>
      </c>
      <c r="Y52" s="156" t="s">
        <v>200</v>
      </c>
      <c r="Z52" s="146"/>
      <c r="AA52" s="146"/>
      <c r="AB52" s="146"/>
      <c r="AC52" s="146"/>
      <c r="AD52" s="146"/>
      <c r="AE52" s="146"/>
      <c r="AF52" s="146"/>
      <c r="AG52" s="146" t="s">
        <v>201</v>
      </c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</row>
    <row r="53" spans="1:60" outlineLevel="1" x14ac:dyDescent="0.2">
      <c r="A53" s="173">
        <v>44</v>
      </c>
      <c r="B53" s="174" t="s">
        <v>1739</v>
      </c>
      <c r="C53" s="180" t="s">
        <v>2192</v>
      </c>
      <c r="D53" s="175" t="s">
        <v>533</v>
      </c>
      <c r="E53" s="176">
        <v>8</v>
      </c>
      <c r="F53" s="177"/>
      <c r="G53" s="178">
        <f t="shared" si="7"/>
        <v>0</v>
      </c>
      <c r="H53" s="157">
        <v>0</v>
      </c>
      <c r="I53" s="156">
        <f t="shared" si="8"/>
        <v>0</v>
      </c>
      <c r="J53" s="157">
        <v>300</v>
      </c>
      <c r="K53" s="156">
        <f t="shared" si="9"/>
        <v>2400</v>
      </c>
      <c r="L53" s="156">
        <v>21</v>
      </c>
      <c r="M53" s="156">
        <f t="shared" si="10"/>
        <v>0</v>
      </c>
      <c r="N53" s="155">
        <v>0</v>
      </c>
      <c r="O53" s="155">
        <f t="shared" si="11"/>
        <v>0</v>
      </c>
      <c r="P53" s="155">
        <v>0</v>
      </c>
      <c r="Q53" s="155">
        <f t="shared" si="12"/>
        <v>0</v>
      </c>
      <c r="R53" s="156"/>
      <c r="S53" s="156" t="s">
        <v>197</v>
      </c>
      <c r="T53" s="156" t="s">
        <v>198</v>
      </c>
      <c r="U53" s="156">
        <v>0</v>
      </c>
      <c r="V53" s="156">
        <f t="shared" si="13"/>
        <v>0</v>
      </c>
      <c r="W53" s="156"/>
      <c r="X53" s="156" t="s">
        <v>199</v>
      </c>
      <c r="Y53" s="156" t="s">
        <v>200</v>
      </c>
      <c r="Z53" s="146"/>
      <c r="AA53" s="146"/>
      <c r="AB53" s="146"/>
      <c r="AC53" s="146"/>
      <c r="AD53" s="146"/>
      <c r="AE53" s="146"/>
      <c r="AF53" s="146"/>
      <c r="AG53" s="146" t="s">
        <v>201</v>
      </c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</row>
    <row r="54" spans="1:60" outlineLevel="1" x14ac:dyDescent="0.2">
      <c r="A54" s="173">
        <v>45</v>
      </c>
      <c r="B54" s="174" t="s">
        <v>1741</v>
      </c>
      <c r="C54" s="180" t="s">
        <v>2193</v>
      </c>
      <c r="D54" s="175" t="s">
        <v>533</v>
      </c>
      <c r="E54" s="176">
        <v>550</v>
      </c>
      <c r="F54" s="177"/>
      <c r="G54" s="178">
        <f t="shared" si="7"/>
        <v>0</v>
      </c>
      <c r="H54" s="157">
        <v>0</v>
      </c>
      <c r="I54" s="156">
        <f t="shared" si="8"/>
        <v>0</v>
      </c>
      <c r="J54" s="157">
        <v>56</v>
      </c>
      <c r="K54" s="156">
        <f t="shared" si="9"/>
        <v>30800</v>
      </c>
      <c r="L54" s="156">
        <v>21</v>
      </c>
      <c r="M54" s="156">
        <f t="shared" si="10"/>
        <v>0</v>
      </c>
      <c r="N54" s="155">
        <v>0</v>
      </c>
      <c r="O54" s="155">
        <f t="shared" si="11"/>
        <v>0</v>
      </c>
      <c r="P54" s="155">
        <v>0</v>
      </c>
      <c r="Q54" s="155">
        <f t="shared" si="12"/>
        <v>0</v>
      </c>
      <c r="R54" s="156"/>
      <c r="S54" s="156" t="s">
        <v>197</v>
      </c>
      <c r="T54" s="156" t="s">
        <v>198</v>
      </c>
      <c r="U54" s="156">
        <v>0</v>
      </c>
      <c r="V54" s="156">
        <f t="shared" si="13"/>
        <v>0</v>
      </c>
      <c r="W54" s="156"/>
      <c r="X54" s="156" t="s">
        <v>199</v>
      </c>
      <c r="Y54" s="156" t="s">
        <v>200</v>
      </c>
      <c r="Z54" s="146"/>
      <c r="AA54" s="146"/>
      <c r="AB54" s="146"/>
      <c r="AC54" s="146"/>
      <c r="AD54" s="146"/>
      <c r="AE54" s="146"/>
      <c r="AF54" s="146"/>
      <c r="AG54" s="146" t="s">
        <v>201</v>
      </c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</row>
    <row r="55" spans="1:60" ht="22.5" outlineLevel="1" x14ac:dyDescent="0.2">
      <c r="A55" s="173">
        <v>46</v>
      </c>
      <c r="B55" s="174" t="s">
        <v>1743</v>
      </c>
      <c r="C55" s="180" t="s">
        <v>2194</v>
      </c>
      <c r="D55" s="175" t="s">
        <v>2195</v>
      </c>
      <c r="E55" s="176">
        <v>155</v>
      </c>
      <c r="F55" s="177"/>
      <c r="G55" s="178">
        <f t="shared" si="7"/>
        <v>0</v>
      </c>
      <c r="H55" s="157">
        <v>0</v>
      </c>
      <c r="I55" s="156">
        <f t="shared" si="8"/>
        <v>0</v>
      </c>
      <c r="J55" s="157">
        <v>59</v>
      </c>
      <c r="K55" s="156">
        <f t="shared" si="9"/>
        <v>9145</v>
      </c>
      <c r="L55" s="156">
        <v>21</v>
      </c>
      <c r="M55" s="156">
        <f t="shared" si="10"/>
        <v>0</v>
      </c>
      <c r="N55" s="155">
        <v>0</v>
      </c>
      <c r="O55" s="155">
        <f t="shared" si="11"/>
        <v>0</v>
      </c>
      <c r="P55" s="155">
        <v>0</v>
      </c>
      <c r="Q55" s="155">
        <f t="shared" si="12"/>
        <v>0</v>
      </c>
      <c r="R55" s="156"/>
      <c r="S55" s="156" t="s">
        <v>197</v>
      </c>
      <c r="T55" s="156" t="s">
        <v>198</v>
      </c>
      <c r="U55" s="156">
        <v>0</v>
      </c>
      <c r="V55" s="156">
        <f t="shared" si="13"/>
        <v>0</v>
      </c>
      <c r="W55" s="156"/>
      <c r="X55" s="156" t="s">
        <v>199</v>
      </c>
      <c r="Y55" s="156" t="s">
        <v>200</v>
      </c>
      <c r="Z55" s="146"/>
      <c r="AA55" s="146"/>
      <c r="AB55" s="146"/>
      <c r="AC55" s="146"/>
      <c r="AD55" s="146"/>
      <c r="AE55" s="146"/>
      <c r="AF55" s="146"/>
      <c r="AG55" s="146" t="s">
        <v>201</v>
      </c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</row>
    <row r="56" spans="1:60" ht="22.5" outlineLevel="1" x14ac:dyDescent="0.2">
      <c r="A56" s="173">
        <v>47</v>
      </c>
      <c r="B56" s="174" t="s">
        <v>1745</v>
      </c>
      <c r="C56" s="180" t="s">
        <v>2196</v>
      </c>
      <c r="D56" s="175" t="s">
        <v>533</v>
      </c>
      <c r="E56" s="176">
        <v>550</v>
      </c>
      <c r="F56" s="177"/>
      <c r="G56" s="178">
        <f t="shared" si="7"/>
        <v>0</v>
      </c>
      <c r="H56" s="157">
        <v>0</v>
      </c>
      <c r="I56" s="156">
        <f t="shared" si="8"/>
        <v>0</v>
      </c>
      <c r="J56" s="157">
        <v>96.25</v>
      </c>
      <c r="K56" s="156">
        <f t="shared" si="9"/>
        <v>52937.5</v>
      </c>
      <c r="L56" s="156">
        <v>21</v>
      </c>
      <c r="M56" s="156">
        <f t="shared" si="10"/>
        <v>0</v>
      </c>
      <c r="N56" s="155">
        <v>0</v>
      </c>
      <c r="O56" s="155">
        <f t="shared" si="11"/>
        <v>0</v>
      </c>
      <c r="P56" s="155">
        <v>0</v>
      </c>
      <c r="Q56" s="155">
        <f t="shared" si="12"/>
        <v>0</v>
      </c>
      <c r="R56" s="156"/>
      <c r="S56" s="156" t="s">
        <v>197</v>
      </c>
      <c r="T56" s="156" t="s">
        <v>198</v>
      </c>
      <c r="U56" s="156">
        <v>0</v>
      </c>
      <c r="V56" s="156">
        <f t="shared" si="13"/>
        <v>0</v>
      </c>
      <c r="W56" s="156"/>
      <c r="X56" s="156" t="s">
        <v>199</v>
      </c>
      <c r="Y56" s="156" t="s">
        <v>200</v>
      </c>
      <c r="Z56" s="146"/>
      <c r="AA56" s="146"/>
      <c r="AB56" s="146"/>
      <c r="AC56" s="146"/>
      <c r="AD56" s="146"/>
      <c r="AE56" s="146"/>
      <c r="AF56" s="146"/>
      <c r="AG56" s="146" t="s">
        <v>201</v>
      </c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</row>
    <row r="57" spans="1:60" outlineLevel="1" x14ac:dyDescent="0.2">
      <c r="A57" s="173">
        <v>48</v>
      </c>
      <c r="B57" s="174" t="s">
        <v>1747</v>
      </c>
      <c r="C57" s="180" t="s">
        <v>2197</v>
      </c>
      <c r="D57" s="175" t="s">
        <v>344</v>
      </c>
      <c r="E57" s="176">
        <v>5</v>
      </c>
      <c r="F57" s="177"/>
      <c r="G57" s="178">
        <f t="shared" si="7"/>
        <v>0</v>
      </c>
      <c r="H57" s="157">
        <v>0</v>
      </c>
      <c r="I57" s="156">
        <f t="shared" si="8"/>
        <v>0</v>
      </c>
      <c r="J57" s="157">
        <v>84</v>
      </c>
      <c r="K57" s="156">
        <f t="shared" si="9"/>
        <v>420</v>
      </c>
      <c r="L57" s="156">
        <v>21</v>
      </c>
      <c r="M57" s="156">
        <f t="shared" si="10"/>
        <v>0</v>
      </c>
      <c r="N57" s="155">
        <v>0</v>
      </c>
      <c r="O57" s="155">
        <f t="shared" si="11"/>
        <v>0</v>
      </c>
      <c r="P57" s="155">
        <v>0</v>
      </c>
      <c r="Q57" s="155">
        <f t="shared" si="12"/>
        <v>0</v>
      </c>
      <c r="R57" s="156"/>
      <c r="S57" s="156" t="s">
        <v>197</v>
      </c>
      <c r="T57" s="156" t="s">
        <v>198</v>
      </c>
      <c r="U57" s="156">
        <v>0</v>
      </c>
      <c r="V57" s="156">
        <f t="shared" si="13"/>
        <v>0</v>
      </c>
      <c r="W57" s="156"/>
      <c r="X57" s="156" t="s">
        <v>199</v>
      </c>
      <c r="Y57" s="156" t="s">
        <v>200</v>
      </c>
      <c r="Z57" s="146"/>
      <c r="AA57" s="146"/>
      <c r="AB57" s="146"/>
      <c r="AC57" s="146"/>
      <c r="AD57" s="146"/>
      <c r="AE57" s="146"/>
      <c r="AF57" s="146"/>
      <c r="AG57" s="146" t="s">
        <v>201</v>
      </c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</row>
    <row r="58" spans="1:60" outlineLevel="1" x14ac:dyDescent="0.2">
      <c r="A58" s="173">
        <v>49</v>
      </c>
      <c r="B58" s="174" t="s">
        <v>1749</v>
      </c>
      <c r="C58" s="180" t="s">
        <v>2198</v>
      </c>
      <c r="D58" s="175" t="s">
        <v>344</v>
      </c>
      <c r="E58" s="176">
        <v>120</v>
      </c>
      <c r="F58" s="177"/>
      <c r="G58" s="178">
        <f t="shared" si="7"/>
        <v>0</v>
      </c>
      <c r="H58" s="157">
        <v>0</v>
      </c>
      <c r="I58" s="156">
        <f t="shared" si="8"/>
        <v>0</v>
      </c>
      <c r="J58" s="157">
        <v>619</v>
      </c>
      <c r="K58" s="156">
        <f t="shared" si="9"/>
        <v>74280</v>
      </c>
      <c r="L58" s="156">
        <v>21</v>
      </c>
      <c r="M58" s="156">
        <f t="shared" si="10"/>
        <v>0</v>
      </c>
      <c r="N58" s="155">
        <v>0</v>
      </c>
      <c r="O58" s="155">
        <f t="shared" si="11"/>
        <v>0</v>
      </c>
      <c r="P58" s="155">
        <v>0</v>
      </c>
      <c r="Q58" s="155">
        <f t="shared" si="12"/>
        <v>0</v>
      </c>
      <c r="R58" s="156"/>
      <c r="S58" s="156" t="s">
        <v>197</v>
      </c>
      <c r="T58" s="156" t="s">
        <v>198</v>
      </c>
      <c r="U58" s="156">
        <v>0</v>
      </c>
      <c r="V58" s="156">
        <f t="shared" si="13"/>
        <v>0</v>
      </c>
      <c r="W58" s="156"/>
      <c r="X58" s="156" t="s">
        <v>199</v>
      </c>
      <c r="Y58" s="156" t="s">
        <v>200</v>
      </c>
      <c r="Z58" s="146"/>
      <c r="AA58" s="146"/>
      <c r="AB58" s="146"/>
      <c r="AC58" s="146"/>
      <c r="AD58" s="146"/>
      <c r="AE58" s="146"/>
      <c r="AF58" s="146"/>
      <c r="AG58" s="146" t="s">
        <v>201</v>
      </c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</row>
    <row r="59" spans="1:60" outlineLevel="1" x14ac:dyDescent="0.2">
      <c r="A59" s="173">
        <v>50</v>
      </c>
      <c r="B59" s="174" t="s">
        <v>1751</v>
      </c>
      <c r="C59" s="180" t="s">
        <v>2199</v>
      </c>
      <c r="D59" s="175" t="s">
        <v>1652</v>
      </c>
      <c r="E59" s="176">
        <v>8</v>
      </c>
      <c r="F59" s="177"/>
      <c r="G59" s="178">
        <f t="shared" si="7"/>
        <v>0</v>
      </c>
      <c r="H59" s="157">
        <v>0</v>
      </c>
      <c r="I59" s="156">
        <f t="shared" si="8"/>
        <v>0</v>
      </c>
      <c r="J59" s="157">
        <v>562.5</v>
      </c>
      <c r="K59" s="156">
        <f t="shared" si="9"/>
        <v>4500</v>
      </c>
      <c r="L59" s="156">
        <v>21</v>
      </c>
      <c r="M59" s="156">
        <f t="shared" si="10"/>
        <v>0</v>
      </c>
      <c r="N59" s="155">
        <v>0</v>
      </c>
      <c r="O59" s="155">
        <f t="shared" si="11"/>
        <v>0</v>
      </c>
      <c r="P59" s="155">
        <v>0</v>
      </c>
      <c r="Q59" s="155">
        <f t="shared" si="12"/>
        <v>0</v>
      </c>
      <c r="R59" s="156"/>
      <c r="S59" s="156" t="s">
        <v>197</v>
      </c>
      <c r="T59" s="156" t="s">
        <v>198</v>
      </c>
      <c r="U59" s="156">
        <v>0</v>
      </c>
      <c r="V59" s="156">
        <f t="shared" si="13"/>
        <v>0</v>
      </c>
      <c r="W59" s="156"/>
      <c r="X59" s="156" t="s">
        <v>199</v>
      </c>
      <c r="Y59" s="156" t="s">
        <v>200</v>
      </c>
      <c r="Z59" s="146"/>
      <c r="AA59" s="146"/>
      <c r="AB59" s="146"/>
      <c r="AC59" s="146"/>
      <c r="AD59" s="146"/>
      <c r="AE59" s="146"/>
      <c r="AF59" s="146"/>
      <c r="AG59" s="146" t="s">
        <v>201</v>
      </c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</row>
    <row r="60" spans="1:60" outlineLevel="1" x14ac:dyDescent="0.2">
      <c r="A60" s="173">
        <v>51</v>
      </c>
      <c r="B60" s="174" t="s">
        <v>1753</v>
      </c>
      <c r="C60" s="180" t="s">
        <v>2200</v>
      </c>
      <c r="D60" s="175" t="s">
        <v>533</v>
      </c>
      <c r="E60" s="176">
        <v>1</v>
      </c>
      <c r="F60" s="177"/>
      <c r="G60" s="178">
        <f t="shared" si="7"/>
        <v>0</v>
      </c>
      <c r="H60" s="157">
        <v>0</v>
      </c>
      <c r="I60" s="156">
        <f t="shared" si="8"/>
        <v>0</v>
      </c>
      <c r="J60" s="157">
        <v>1875</v>
      </c>
      <c r="K60" s="156">
        <f t="shared" si="9"/>
        <v>1875</v>
      </c>
      <c r="L60" s="156">
        <v>21</v>
      </c>
      <c r="M60" s="156">
        <f t="shared" si="10"/>
        <v>0</v>
      </c>
      <c r="N60" s="155">
        <v>0</v>
      </c>
      <c r="O60" s="155">
        <f t="shared" si="11"/>
        <v>0</v>
      </c>
      <c r="P60" s="155">
        <v>0</v>
      </c>
      <c r="Q60" s="155">
        <f t="shared" si="12"/>
        <v>0</v>
      </c>
      <c r="R60" s="156"/>
      <c r="S60" s="156" t="s">
        <v>197</v>
      </c>
      <c r="T60" s="156" t="s">
        <v>198</v>
      </c>
      <c r="U60" s="156">
        <v>0</v>
      </c>
      <c r="V60" s="156">
        <f t="shared" si="13"/>
        <v>0</v>
      </c>
      <c r="W60" s="156"/>
      <c r="X60" s="156" t="s">
        <v>199</v>
      </c>
      <c r="Y60" s="156" t="s">
        <v>200</v>
      </c>
      <c r="Z60" s="146"/>
      <c r="AA60" s="146"/>
      <c r="AB60" s="146"/>
      <c r="AC60" s="146"/>
      <c r="AD60" s="146"/>
      <c r="AE60" s="146"/>
      <c r="AF60" s="146"/>
      <c r="AG60" s="146" t="s">
        <v>201</v>
      </c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</row>
    <row r="61" spans="1:60" outlineLevel="1" x14ac:dyDescent="0.2">
      <c r="A61" s="173">
        <v>52</v>
      </c>
      <c r="B61" s="174" t="s">
        <v>1755</v>
      </c>
      <c r="C61" s="180" t="s">
        <v>2201</v>
      </c>
      <c r="D61" s="175" t="s">
        <v>533</v>
      </c>
      <c r="E61" s="176">
        <v>1</v>
      </c>
      <c r="F61" s="177"/>
      <c r="G61" s="178">
        <f t="shared" si="7"/>
        <v>0</v>
      </c>
      <c r="H61" s="157">
        <v>0</v>
      </c>
      <c r="I61" s="156">
        <f t="shared" si="8"/>
        <v>0</v>
      </c>
      <c r="J61" s="157">
        <v>13850</v>
      </c>
      <c r="K61" s="156">
        <f t="shared" si="9"/>
        <v>13850</v>
      </c>
      <c r="L61" s="156">
        <v>21</v>
      </c>
      <c r="M61" s="156">
        <f t="shared" si="10"/>
        <v>0</v>
      </c>
      <c r="N61" s="155">
        <v>0</v>
      </c>
      <c r="O61" s="155">
        <f t="shared" si="11"/>
        <v>0</v>
      </c>
      <c r="P61" s="155">
        <v>0</v>
      </c>
      <c r="Q61" s="155">
        <f t="shared" si="12"/>
        <v>0</v>
      </c>
      <c r="R61" s="156"/>
      <c r="S61" s="156" t="s">
        <v>197</v>
      </c>
      <c r="T61" s="156" t="s">
        <v>198</v>
      </c>
      <c r="U61" s="156">
        <v>0</v>
      </c>
      <c r="V61" s="156">
        <f t="shared" si="13"/>
        <v>0</v>
      </c>
      <c r="W61" s="156"/>
      <c r="X61" s="156" t="s">
        <v>199</v>
      </c>
      <c r="Y61" s="156" t="s">
        <v>200</v>
      </c>
      <c r="Z61" s="146"/>
      <c r="AA61" s="146"/>
      <c r="AB61" s="146"/>
      <c r="AC61" s="146"/>
      <c r="AD61" s="146"/>
      <c r="AE61" s="146"/>
      <c r="AF61" s="146"/>
      <c r="AG61" s="146" t="s">
        <v>201</v>
      </c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</row>
    <row r="62" spans="1:60" outlineLevel="1" x14ac:dyDescent="0.2">
      <c r="A62" s="173">
        <v>53</v>
      </c>
      <c r="B62" s="174" t="s">
        <v>1757</v>
      </c>
      <c r="C62" s="180" t="s">
        <v>2202</v>
      </c>
      <c r="D62" s="175" t="s">
        <v>533</v>
      </c>
      <c r="E62" s="176">
        <v>1</v>
      </c>
      <c r="F62" s="177"/>
      <c r="G62" s="178">
        <f t="shared" si="7"/>
        <v>0</v>
      </c>
      <c r="H62" s="157">
        <v>0</v>
      </c>
      <c r="I62" s="156">
        <f t="shared" si="8"/>
        <v>0</v>
      </c>
      <c r="J62" s="157">
        <v>15027.5</v>
      </c>
      <c r="K62" s="156">
        <f t="shared" si="9"/>
        <v>15027.5</v>
      </c>
      <c r="L62" s="156">
        <v>21</v>
      </c>
      <c r="M62" s="156">
        <f t="shared" si="10"/>
        <v>0</v>
      </c>
      <c r="N62" s="155">
        <v>0</v>
      </c>
      <c r="O62" s="155">
        <f t="shared" si="11"/>
        <v>0</v>
      </c>
      <c r="P62" s="155">
        <v>0</v>
      </c>
      <c r="Q62" s="155">
        <f t="shared" si="12"/>
        <v>0</v>
      </c>
      <c r="R62" s="156"/>
      <c r="S62" s="156" t="s">
        <v>197</v>
      </c>
      <c r="T62" s="156" t="s">
        <v>198</v>
      </c>
      <c r="U62" s="156">
        <v>0</v>
      </c>
      <c r="V62" s="156">
        <f t="shared" si="13"/>
        <v>0</v>
      </c>
      <c r="W62" s="156"/>
      <c r="X62" s="156" t="s">
        <v>199</v>
      </c>
      <c r="Y62" s="156" t="s">
        <v>200</v>
      </c>
      <c r="Z62" s="146"/>
      <c r="AA62" s="146"/>
      <c r="AB62" s="146"/>
      <c r="AC62" s="146"/>
      <c r="AD62" s="146"/>
      <c r="AE62" s="146"/>
      <c r="AF62" s="146"/>
      <c r="AG62" s="146" t="s">
        <v>201</v>
      </c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</row>
    <row r="63" spans="1:60" ht="22.5" outlineLevel="1" x14ac:dyDescent="0.2">
      <c r="A63" s="173">
        <v>54</v>
      </c>
      <c r="B63" s="174" t="s">
        <v>1759</v>
      </c>
      <c r="C63" s="180" t="s">
        <v>2203</v>
      </c>
      <c r="D63" s="175" t="s">
        <v>1652</v>
      </c>
      <c r="E63" s="176">
        <v>16</v>
      </c>
      <c r="F63" s="177"/>
      <c r="G63" s="178">
        <f t="shared" si="7"/>
        <v>0</v>
      </c>
      <c r="H63" s="157">
        <v>0</v>
      </c>
      <c r="I63" s="156">
        <f t="shared" si="8"/>
        <v>0</v>
      </c>
      <c r="J63" s="157">
        <v>562.5</v>
      </c>
      <c r="K63" s="156">
        <f t="shared" si="9"/>
        <v>9000</v>
      </c>
      <c r="L63" s="156">
        <v>21</v>
      </c>
      <c r="M63" s="156">
        <f t="shared" si="10"/>
        <v>0</v>
      </c>
      <c r="N63" s="155">
        <v>0</v>
      </c>
      <c r="O63" s="155">
        <f t="shared" si="11"/>
        <v>0</v>
      </c>
      <c r="P63" s="155">
        <v>0</v>
      </c>
      <c r="Q63" s="155">
        <f t="shared" si="12"/>
        <v>0</v>
      </c>
      <c r="R63" s="156"/>
      <c r="S63" s="156" t="s">
        <v>197</v>
      </c>
      <c r="T63" s="156" t="s">
        <v>198</v>
      </c>
      <c r="U63" s="156">
        <v>0</v>
      </c>
      <c r="V63" s="156">
        <f t="shared" si="13"/>
        <v>0</v>
      </c>
      <c r="W63" s="156"/>
      <c r="X63" s="156" t="s">
        <v>199</v>
      </c>
      <c r="Y63" s="156" t="s">
        <v>200</v>
      </c>
      <c r="Z63" s="146"/>
      <c r="AA63" s="146"/>
      <c r="AB63" s="146"/>
      <c r="AC63" s="146"/>
      <c r="AD63" s="146"/>
      <c r="AE63" s="146"/>
      <c r="AF63" s="146"/>
      <c r="AG63" s="146" t="s">
        <v>201</v>
      </c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</row>
    <row r="64" spans="1:60" outlineLevel="1" x14ac:dyDescent="0.2">
      <c r="A64" s="173">
        <v>55</v>
      </c>
      <c r="B64" s="174" t="s">
        <v>1761</v>
      </c>
      <c r="C64" s="180" t="s">
        <v>2204</v>
      </c>
      <c r="D64" s="175" t="s">
        <v>533</v>
      </c>
      <c r="E64" s="176">
        <v>30</v>
      </c>
      <c r="F64" s="177"/>
      <c r="G64" s="178">
        <f t="shared" si="7"/>
        <v>0</v>
      </c>
      <c r="H64" s="157">
        <v>0</v>
      </c>
      <c r="I64" s="156">
        <f t="shared" si="8"/>
        <v>0</v>
      </c>
      <c r="J64" s="157">
        <v>187.5</v>
      </c>
      <c r="K64" s="156">
        <f t="shared" si="9"/>
        <v>5625</v>
      </c>
      <c r="L64" s="156">
        <v>21</v>
      </c>
      <c r="M64" s="156">
        <f t="shared" si="10"/>
        <v>0</v>
      </c>
      <c r="N64" s="155">
        <v>0</v>
      </c>
      <c r="O64" s="155">
        <f t="shared" si="11"/>
        <v>0</v>
      </c>
      <c r="P64" s="155">
        <v>0</v>
      </c>
      <c r="Q64" s="155">
        <f t="shared" si="12"/>
        <v>0</v>
      </c>
      <c r="R64" s="156"/>
      <c r="S64" s="156" t="s">
        <v>197</v>
      </c>
      <c r="T64" s="156" t="s">
        <v>198</v>
      </c>
      <c r="U64" s="156">
        <v>0</v>
      </c>
      <c r="V64" s="156">
        <f t="shared" si="13"/>
        <v>0</v>
      </c>
      <c r="W64" s="156"/>
      <c r="X64" s="156" t="s">
        <v>199</v>
      </c>
      <c r="Y64" s="156" t="s">
        <v>200</v>
      </c>
      <c r="Z64" s="146"/>
      <c r="AA64" s="146"/>
      <c r="AB64" s="146"/>
      <c r="AC64" s="146"/>
      <c r="AD64" s="146"/>
      <c r="AE64" s="146"/>
      <c r="AF64" s="146"/>
      <c r="AG64" s="146" t="s">
        <v>201</v>
      </c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</row>
    <row r="65" spans="1:60" ht="22.5" outlineLevel="1" x14ac:dyDescent="0.2">
      <c r="A65" s="173">
        <v>56</v>
      </c>
      <c r="B65" s="174" t="s">
        <v>1763</v>
      </c>
      <c r="C65" s="180" t="s">
        <v>1941</v>
      </c>
      <c r="D65" s="175" t="s">
        <v>533</v>
      </c>
      <c r="E65" s="176">
        <v>10</v>
      </c>
      <c r="F65" s="177"/>
      <c r="G65" s="178">
        <f t="shared" si="7"/>
        <v>0</v>
      </c>
      <c r="H65" s="157">
        <v>0</v>
      </c>
      <c r="I65" s="156">
        <f t="shared" si="8"/>
        <v>0</v>
      </c>
      <c r="J65" s="157">
        <v>312.5</v>
      </c>
      <c r="K65" s="156">
        <f t="shared" si="9"/>
        <v>3125</v>
      </c>
      <c r="L65" s="156">
        <v>21</v>
      </c>
      <c r="M65" s="156">
        <f t="shared" si="10"/>
        <v>0</v>
      </c>
      <c r="N65" s="155">
        <v>0</v>
      </c>
      <c r="O65" s="155">
        <f t="shared" si="11"/>
        <v>0</v>
      </c>
      <c r="P65" s="155">
        <v>0</v>
      </c>
      <c r="Q65" s="155">
        <f t="shared" si="12"/>
        <v>0</v>
      </c>
      <c r="R65" s="156"/>
      <c r="S65" s="156" t="s">
        <v>197</v>
      </c>
      <c r="T65" s="156" t="s">
        <v>198</v>
      </c>
      <c r="U65" s="156">
        <v>0</v>
      </c>
      <c r="V65" s="156">
        <f t="shared" si="13"/>
        <v>0</v>
      </c>
      <c r="W65" s="156"/>
      <c r="X65" s="156" t="s">
        <v>199</v>
      </c>
      <c r="Y65" s="156" t="s">
        <v>200</v>
      </c>
      <c r="Z65" s="146"/>
      <c r="AA65" s="146"/>
      <c r="AB65" s="146"/>
      <c r="AC65" s="146"/>
      <c r="AD65" s="146"/>
      <c r="AE65" s="146"/>
      <c r="AF65" s="146"/>
      <c r="AG65" s="146" t="s">
        <v>201</v>
      </c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</row>
    <row r="66" spans="1:60" outlineLevel="1" x14ac:dyDescent="0.2">
      <c r="A66" s="167">
        <v>57</v>
      </c>
      <c r="B66" s="168" t="s">
        <v>1765</v>
      </c>
      <c r="C66" s="181" t="s">
        <v>2185</v>
      </c>
      <c r="D66" s="169" t="s">
        <v>533</v>
      </c>
      <c r="E66" s="170">
        <v>1</v>
      </c>
      <c r="F66" s="171"/>
      <c r="G66" s="172">
        <f t="shared" si="7"/>
        <v>0</v>
      </c>
      <c r="H66" s="157">
        <v>0</v>
      </c>
      <c r="I66" s="156">
        <f t="shared" si="8"/>
        <v>0</v>
      </c>
      <c r="J66" s="157">
        <v>5000</v>
      </c>
      <c r="K66" s="156">
        <f t="shared" si="9"/>
        <v>5000</v>
      </c>
      <c r="L66" s="156">
        <v>21</v>
      </c>
      <c r="M66" s="156">
        <f t="shared" si="10"/>
        <v>0</v>
      </c>
      <c r="N66" s="155">
        <v>0</v>
      </c>
      <c r="O66" s="155">
        <f t="shared" si="11"/>
        <v>0</v>
      </c>
      <c r="P66" s="155">
        <v>0</v>
      </c>
      <c r="Q66" s="155">
        <f t="shared" si="12"/>
        <v>0</v>
      </c>
      <c r="R66" s="156"/>
      <c r="S66" s="156" t="s">
        <v>197</v>
      </c>
      <c r="T66" s="156" t="s">
        <v>198</v>
      </c>
      <c r="U66" s="156">
        <v>0</v>
      </c>
      <c r="V66" s="156">
        <f t="shared" si="13"/>
        <v>0</v>
      </c>
      <c r="W66" s="156"/>
      <c r="X66" s="156" t="s">
        <v>199</v>
      </c>
      <c r="Y66" s="156" t="s">
        <v>200</v>
      </c>
      <c r="Z66" s="146"/>
      <c r="AA66" s="146"/>
      <c r="AB66" s="146"/>
      <c r="AC66" s="146"/>
      <c r="AD66" s="146"/>
      <c r="AE66" s="146"/>
      <c r="AF66" s="146"/>
      <c r="AG66" s="146" t="s">
        <v>201</v>
      </c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</row>
    <row r="67" spans="1:60" x14ac:dyDescent="0.2">
      <c r="A67" s="3"/>
      <c r="B67" s="4"/>
      <c r="C67" s="182"/>
      <c r="D67" s="6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AE67">
        <v>15</v>
      </c>
      <c r="AF67">
        <v>21</v>
      </c>
      <c r="AG67" t="s">
        <v>178</v>
      </c>
    </row>
    <row r="68" spans="1:60" x14ac:dyDescent="0.2">
      <c r="A68" s="149"/>
      <c r="B68" s="150" t="s">
        <v>30</v>
      </c>
      <c r="C68" s="183"/>
      <c r="D68" s="151"/>
      <c r="E68" s="152"/>
      <c r="F68" s="152"/>
      <c r="G68" s="166">
        <f>G8+G46</f>
        <v>0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AE68">
        <f>SUMIF(L7:L66,AE67,G7:G66)</f>
        <v>0</v>
      </c>
      <c r="AF68">
        <f>SUMIF(L7:L66,AF67,G7:G66)</f>
        <v>0</v>
      </c>
      <c r="AG68" t="s">
        <v>225</v>
      </c>
    </row>
    <row r="69" spans="1:60" x14ac:dyDescent="0.2">
      <c r="A69" s="3"/>
      <c r="B69" s="4"/>
      <c r="C69" s="182"/>
      <c r="D69" s="6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60" x14ac:dyDescent="0.2">
      <c r="A70" s="3"/>
      <c r="B70" s="4"/>
      <c r="C70" s="182"/>
      <c r="D70" s="6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60" x14ac:dyDescent="0.2">
      <c r="A71" s="295" t="s">
        <v>226</v>
      </c>
      <c r="B71" s="295"/>
      <c r="C71" s="296"/>
      <c r="D71" s="6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60" x14ac:dyDescent="0.2">
      <c r="A72" s="283"/>
      <c r="B72" s="284"/>
      <c r="C72" s="285"/>
      <c r="D72" s="284"/>
      <c r="E72" s="284"/>
      <c r="F72" s="284"/>
      <c r="G72" s="286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AG72" t="s">
        <v>227</v>
      </c>
    </row>
    <row r="73" spans="1:60" x14ac:dyDescent="0.2">
      <c r="A73" s="287"/>
      <c r="B73" s="288"/>
      <c r="C73" s="289"/>
      <c r="D73" s="288"/>
      <c r="E73" s="288"/>
      <c r="F73" s="288"/>
      <c r="G73" s="290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60" x14ac:dyDescent="0.2">
      <c r="A74" s="287"/>
      <c r="B74" s="288"/>
      <c r="C74" s="289"/>
      <c r="D74" s="288"/>
      <c r="E74" s="288"/>
      <c r="F74" s="288"/>
      <c r="G74" s="290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60" x14ac:dyDescent="0.2">
      <c r="A75" s="287"/>
      <c r="B75" s="288"/>
      <c r="C75" s="289"/>
      <c r="D75" s="288"/>
      <c r="E75" s="288"/>
      <c r="F75" s="288"/>
      <c r="G75" s="290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60" x14ac:dyDescent="0.2">
      <c r="A76" s="291"/>
      <c r="B76" s="292"/>
      <c r="C76" s="293"/>
      <c r="D76" s="292"/>
      <c r="E76" s="292"/>
      <c r="F76" s="292"/>
      <c r="G76" s="294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60" x14ac:dyDescent="0.2">
      <c r="A77" s="3"/>
      <c r="B77" s="4"/>
      <c r="C77" s="182"/>
      <c r="D77" s="6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60" x14ac:dyDescent="0.2">
      <c r="C78" s="184"/>
      <c r="D78" s="10"/>
      <c r="AG78" t="s">
        <v>228</v>
      </c>
    </row>
    <row r="79" spans="1:60" x14ac:dyDescent="0.2">
      <c r="D79" s="10"/>
    </row>
    <row r="80" spans="1:60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npQmUE4is1I/HWvmoqYSKvUzqa0bu57YpGgjnfREa9nAFjb/KQTC8VuEccbJ7b7Xn0CV2wLJi6fdFLyjQQnuaw==" saltValue="7my181/mlTqb4NjB68YZXg==" spinCount="100000" sheet="1" objects="1" scenarios="1"/>
  <mergeCells count="6">
    <mergeCell ref="A72:G76"/>
    <mergeCell ref="A1:G1"/>
    <mergeCell ref="C2:G2"/>
    <mergeCell ref="C3:G3"/>
    <mergeCell ref="C4:G4"/>
    <mergeCell ref="A71:C71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FF8EB-19A3-47E3-A99B-EEA8F8688865}">
  <sheetPr>
    <outlinePr summaryBelow="0"/>
  </sheetPr>
  <dimension ref="A1:BH5000"/>
  <sheetViews>
    <sheetView workbookViewId="0">
      <pane ySplit="7" topLeftCell="A8" activePane="bottomLeft" state="frozen"/>
      <selection pane="bottomLeft" activeCell="AD23" sqref="AD23"/>
    </sheetView>
  </sheetViews>
  <sheetFormatPr defaultRowHeight="12.75" outlineLevelRow="1" x14ac:dyDescent="0.2"/>
  <cols>
    <col min="1" max="1" width="3.42578125" customWidth="1"/>
    <col min="2" max="2" width="12.5703125" style="120" customWidth="1"/>
    <col min="3" max="3" width="38.28515625" style="120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76" t="s">
        <v>7</v>
      </c>
      <c r="B1" s="276"/>
      <c r="C1" s="276"/>
      <c r="D1" s="276"/>
      <c r="E1" s="276"/>
      <c r="F1" s="276"/>
      <c r="G1" s="276"/>
      <c r="AG1" t="s">
        <v>166</v>
      </c>
    </row>
    <row r="2" spans="1:60" ht="24.95" customHeight="1" x14ac:dyDescent="0.2">
      <c r="A2" s="50" t="s">
        <v>8</v>
      </c>
      <c r="B2" s="49" t="s">
        <v>42</v>
      </c>
      <c r="C2" s="277" t="s">
        <v>43</v>
      </c>
      <c r="D2" s="278"/>
      <c r="E2" s="278"/>
      <c r="F2" s="278"/>
      <c r="G2" s="279"/>
      <c r="AG2" t="s">
        <v>167</v>
      </c>
    </row>
    <row r="3" spans="1:60" ht="24.95" customHeight="1" x14ac:dyDescent="0.2">
      <c r="A3" s="50" t="s">
        <v>9</v>
      </c>
      <c r="B3" s="49" t="s">
        <v>45</v>
      </c>
      <c r="C3" s="277" t="s">
        <v>43</v>
      </c>
      <c r="D3" s="278"/>
      <c r="E3" s="278"/>
      <c r="F3" s="278"/>
      <c r="G3" s="279"/>
      <c r="AC3" s="120" t="s">
        <v>167</v>
      </c>
      <c r="AG3" t="s">
        <v>168</v>
      </c>
    </row>
    <row r="4" spans="1:60" ht="24.95" customHeight="1" x14ac:dyDescent="0.2">
      <c r="A4" s="139" t="s">
        <v>10</v>
      </c>
      <c r="B4" s="140" t="s">
        <v>62</v>
      </c>
      <c r="C4" s="280" t="s">
        <v>63</v>
      </c>
      <c r="D4" s="281"/>
      <c r="E4" s="281"/>
      <c r="F4" s="281"/>
      <c r="G4" s="282"/>
      <c r="AG4" t="s">
        <v>169</v>
      </c>
    </row>
    <row r="5" spans="1:60" x14ac:dyDescent="0.2">
      <c r="D5" s="10"/>
    </row>
    <row r="6" spans="1:60" ht="38.25" x14ac:dyDescent="0.2">
      <c r="A6" s="142" t="s">
        <v>170</v>
      </c>
      <c r="B6" s="144" t="s">
        <v>171</v>
      </c>
      <c r="C6" s="144" t="s">
        <v>172</v>
      </c>
      <c r="D6" s="143" t="s">
        <v>173</v>
      </c>
      <c r="E6" s="142" t="s">
        <v>174</v>
      </c>
      <c r="F6" s="141" t="s">
        <v>175</v>
      </c>
      <c r="G6" s="142" t="s">
        <v>30</v>
      </c>
      <c r="H6" s="145" t="s">
        <v>31</v>
      </c>
      <c r="I6" s="145" t="s">
        <v>176</v>
      </c>
      <c r="J6" s="145" t="s">
        <v>32</v>
      </c>
      <c r="K6" s="145" t="s">
        <v>177</v>
      </c>
      <c r="L6" s="145" t="s">
        <v>178</v>
      </c>
      <c r="M6" s="145" t="s">
        <v>179</v>
      </c>
      <c r="N6" s="145" t="s">
        <v>180</v>
      </c>
      <c r="O6" s="145" t="s">
        <v>181</v>
      </c>
      <c r="P6" s="145" t="s">
        <v>182</v>
      </c>
      <c r="Q6" s="145" t="s">
        <v>183</v>
      </c>
      <c r="R6" s="145" t="s">
        <v>184</v>
      </c>
      <c r="S6" s="145" t="s">
        <v>185</v>
      </c>
      <c r="T6" s="145" t="s">
        <v>186</v>
      </c>
      <c r="U6" s="145" t="s">
        <v>187</v>
      </c>
      <c r="V6" s="145" t="s">
        <v>188</v>
      </c>
      <c r="W6" s="145" t="s">
        <v>189</v>
      </c>
      <c r="X6" s="145" t="s">
        <v>190</v>
      </c>
      <c r="Y6" s="145" t="s">
        <v>191</v>
      </c>
    </row>
    <row r="7" spans="1:60" hidden="1" x14ac:dyDescent="0.2">
      <c r="A7" s="3"/>
      <c r="B7" s="4"/>
      <c r="C7" s="4"/>
      <c r="D7" s="6"/>
      <c r="E7" s="147"/>
      <c r="F7" s="148"/>
      <c r="G7" s="148"/>
      <c r="H7" s="148"/>
      <c r="I7" s="148"/>
      <c r="J7" s="148"/>
      <c r="K7" s="148"/>
      <c r="L7" s="148"/>
      <c r="M7" s="148"/>
      <c r="N7" s="147"/>
      <c r="O7" s="147"/>
      <c r="P7" s="147"/>
      <c r="Q7" s="147"/>
      <c r="R7" s="148"/>
      <c r="S7" s="148"/>
      <c r="T7" s="148"/>
      <c r="U7" s="148"/>
      <c r="V7" s="148"/>
      <c r="W7" s="148"/>
      <c r="X7" s="148"/>
      <c r="Y7" s="148"/>
    </row>
    <row r="8" spans="1:60" x14ac:dyDescent="0.2">
      <c r="A8" s="160" t="s">
        <v>192</v>
      </c>
      <c r="B8" s="161" t="s">
        <v>68</v>
      </c>
      <c r="C8" s="179" t="s">
        <v>63</v>
      </c>
      <c r="D8" s="162"/>
      <c r="E8" s="163"/>
      <c r="F8" s="164"/>
      <c r="G8" s="165">
        <f>SUMIF(AG9:AG25,"&lt;&gt;NOR",G9:G25)</f>
        <v>0</v>
      </c>
      <c r="H8" s="159"/>
      <c r="I8" s="159">
        <f>SUM(I9:I25)</f>
        <v>1400</v>
      </c>
      <c r="J8" s="159"/>
      <c r="K8" s="159">
        <f>SUM(K9:K25)</f>
        <v>114748</v>
      </c>
      <c r="L8" s="159"/>
      <c r="M8" s="159">
        <f>SUM(M9:M25)</f>
        <v>0</v>
      </c>
      <c r="N8" s="158"/>
      <c r="O8" s="158">
        <f>SUM(O9:O25)</f>
        <v>0</v>
      </c>
      <c r="P8" s="158"/>
      <c r="Q8" s="158">
        <f>SUM(Q9:Q25)</f>
        <v>0</v>
      </c>
      <c r="R8" s="159"/>
      <c r="S8" s="159"/>
      <c r="T8" s="159"/>
      <c r="U8" s="159"/>
      <c r="V8" s="159">
        <f>SUM(V9:V25)</f>
        <v>0</v>
      </c>
      <c r="W8" s="159"/>
      <c r="X8" s="159"/>
      <c r="Y8" s="159"/>
      <c r="AG8" t="s">
        <v>193</v>
      </c>
    </row>
    <row r="9" spans="1:60" outlineLevel="1" x14ac:dyDescent="0.2">
      <c r="A9" s="173">
        <v>1</v>
      </c>
      <c r="B9" s="174" t="s">
        <v>1653</v>
      </c>
      <c r="C9" s="180" t="s">
        <v>2205</v>
      </c>
      <c r="D9" s="175" t="s">
        <v>344</v>
      </c>
      <c r="E9" s="176">
        <v>75</v>
      </c>
      <c r="F9" s="177"/>
      <c r="G9" s="178">
        <f t="shared" ref="G9:G25" si="0">ROUND(E9*F9,2)</f>
        <v>0</v>
      </c>
      <c r="H9" s="157">
        <v>0</v>
      </c>
      <c r="I9" s="156">
        <f t="shared" ref="I9:I25" si="1">ROUND(E9*H9,2)</f>
        <v>0</v>
      </c>
      <c r="J9" s="157">
        <v>20</v>
      </c>
      <c r="K9" s="156">
        <f t="shared" ref="K9:K25" si="2">ROUND(E9*J9,2)</f>
        <v>1500</v>
      </c>
      <c r="L9" s="156">
        <v>21</v>
      </c>
      <c r="M9" s="156">
        <f t="shared" ref="M9:M25" si="3">G9*(1+L9/100)</f>
        <v>0</v>
      </c>
      <c r="N9" s="155">
        <v>0</v>
      </c>
      <c r="O9" s="155">
        <f t="shared" ref="O9:O25" si="4">ROUND(E9*N9,2)</f>
        <v>0</v>
      </c>
      <c r="P9" s="155">
        <v>0</v>
      </c>
      <c r="Q9" s="155">
        <f t="shared" ref="Q9:Q25" si="5">ROUND(E9*P9,2)</f>
        <v>0</v>
      </c>
      <c r="R9" s="156"/>
      <c r="S9" s="156" t="s">
        <v>197</v>
      </c>
      <c r="T9" s="156" t="s">
        <v>198</v>
      </c>
      <c r="U9" s="156">
        <v>0</v>
      </c>
      <c r="V9" s="156">
        <f t="shared" ref="V9:V25" si="6">ROUND(E9*U9,2)</f>
        <v>0</v>
      </c>
      <c r="W9" s="156"/>
      <c r="X9" s="156" t="s">
        <v>199</v>
      </c>
      <c r="Y9" s="156" t="s">
        <v>200</v>
      </c>
      <c r="Z9" s="146"/>
      <c r="AA9" s="146"/>
      <c r="AB9" s="146"/>
      <c r="AC9" s="146"/>
      <c r="AD9" s="146"/>
      <c r="AE9" s="146"/>
      <c r="AF9" s="146"/>
      <c r="AG9" s="146" t="s">
        <v>201</v>
      </c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</row>
    <row r="10" spans="1:60" outlineLevel="1" x14ac:dyDescent="0.2">
      <c r="A10" s="173">
        <v>2</v>
      </c>
      <c r="B10" s="174" t="s">
        <v>1655</v>
      </c>
      <c r="C10" s="180" t="s">
        <v>2206</v>
      </c>
      <c r="D10" s="175" t="s">
        <v>344</v>
      </c>
      <c r="E10" s="176">
        <v>75</v>
      </c>
      <c r="F10" s="177"/>
      <c r="G10" s="178">
        <f t="shared" si="0"/>
        <v>0</v>
      </c>
      <c r="H10" s="157">
        <v>0</v>
      </c>
      <c r="I10" s="156">
        <f t="shared" si="1"/>
        <v>0</v>
      </c>
      <c r="J10" s="157">
        <v>24</v>
      </c>
      <c r="K10" s="156">
        <f t="shared" si="2"/>
        <v>1800</v>
      </c>
      <c r="L10" s="156">
        <v>21</v>
      </c>
      <c r="M10" s="156">
        <f t="shared" si="3"/>
        <v>0</v>
      </c>
      <c r="N10" s="155">
        <v>0</v>
      </c>
      <c r="O10" s="155">
        <f t="shared" si="4"/>
        <v>0</v>
      </c>
      <c r="P10" s="155">
        <v>0</v>
      </c>
      <c r="Q10" s="155">
        <f t="shared" si="5"/>
        <v>0</v>
      </c>
      <c r="R10" s="156"/>
      <c r="S10" s="156" t="s">
        <v>197</v>
      </c>
      <c r="T10" s="156" t="s">
        <v>198</v>
      </c>
      <c r="U10" s="156">
        <v>0</v>
      </c>
      <c r="V10" s="156">
        <f t="shared" si="6"/>
        <v>0</v>
      </c>
      <c r="W10" s="156"/>
      <c r="X10" s="156" t="s">
        <v>199</v>
      </c>
      <c r="Y10" s="156" t="s">
        <v>200</v>
      </c>
      <c r="Z10" s="146"/>
      <c r="AA10" s="146"/>
      <c r="AB10" s="146"/>
      <c r="AC10" s="146"/>
      <c r="AD10" s="146"/>
      <c r="AE10" s="146"/>
      <c r="AF10" s="146"/>
      <c r="AG10" s="146" t="s">
        <v>201</v>
      </c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</row>
    <row r="11" spans="1:60" outlineLevel="1" x14ac:dyDescent="0.2">
      <c r="A11" s="173">
        <v>3</v>
      </c>
      <c r="B11" s="174" t="s">
        <v>1657</v>
      </c>
      <c r="C11" s="180" t="s">
        <v>2207</v>
      </c>
      <c r="D11" s="175" t="s">
        <v>344</v>
      </c>
      <c r="E11" s="176">
        <v>75</v>
      </c>
      <c r="F11" s="177"/>
      <c r="G11" s="178">
        <f t="shared" si="0"/>
        <v>0</v>
      </c>
      <c r="H11" s="157">
        <v>0</v>
      </c>
      <c r="I11" s="156">
        <f t="shared" si="1"/>
        <v>0</v>
      </c>
      <c r="J11" s="157">
        <v>20</v>
      </c>
      <c r="K11" s="156">
        <f t="shared" si="2"/>
        <v>1500</v>
      </c>
      <c r="L11" s="156">
        <v>21</v>
      </c>
      <c r="M11" s="156">
        <f t="shared" si="3"/>
        <v>0</v>
      </c>
      <c r="N11" s="155">
        <v>0</v>
      </c>
      <c r="O11" s="155">
        <f t="shared" si="4"/>
        <v>0</v>
      </c>
      <c r="P11" s="155">
        <v>0</v>
      </c>
      <c r="Q11" s="155">
        <f t="shared" si="5"/>
        <v>0</v>
      </c>
      <c r="R11" s="156"/>
      <c r="S11" s="156" t="s">
        <v>197</v>
      </c>
      <c r="T11" s="156" t="s">
        <v>198</v>
      </c>
      <c r="U11" s="156">
        <v>0</v>
      </c>
      <c r="V11" s="156">
        <f t="shared" si="6"/>
        <v>0</v>
      </c>
      <c r="W11" s="156"/>
      <c r="X11" s="156" t="s">
        <v>199</v>
      </c>
      <c r="Y11" s="156" t="s">
        <v>200</v>
      </c>
      <c r="Z11" s="146"/>
      <c r="AA11" s="146"/>
      <c r="AB11" s="146"/>
      <c r="AC11" s="146"/>
      <c r="AD11" s="146"/>
      <c r="AE11" s="146"/>
      <c r="AF11" s="146"/>
      <c r="AG11" s="146" t="s">
        <v>201</v>
      </c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</row>
    <row r="12" spans="1:60" outlineLevel="1" x14ac:dyDescent="0.2">
      <c r="A12" s="173">
        <v>4</v>
      </c>
      <c r="B12" s="174" t="s">
        <v>1659</v>
      </c>
      <c r="C12" s="180" t="s">
        <v>2208</v>
      </c>
      <c r="D12" s="175" t="s">
        <v>344</v>
      </c>
      <c r="E12" s="176">
        <v>75</v>
      </c>
      <c r="F12" s="177"/>
      <c r="G12" s="178">
        <f t="shared" si="0"/>
        <v>0</v>
      </c>
      <c r="H12" s="157">
        <v>0</v>
      </c>
      <c r="I12" s="156">
        <f t="shared" si="1"/>
        <v>0</v>
      </c>
      <c r="J12" s="157">
        <v>24</v>
      </c>
      <c r="K12" s="156">
        <f t="shared" si="2"/>
        <v>1800</v>
      </c>
      <c r="L12" s="156">
        <v>21</v>
      </c>
      <c r="M12" s="156">
        <f t="shared" si="3"/>
        <v>0</v>
      </c>
      <c r="N12" s="155">
        <v>0</v>
      </c>
      <c r="O12" s="155">
        <f t="shared" si="4"/>
        <v>0</v>
      </c>
      <c r="P12" s="155">
        <v>0</v>
      </c>
      <c r="Q12" s="155">
        <f t="shared" si="5"/>
        <v>0</v>
      </c>
      <c r="R12" s="156"/>
      <c r="S12" s="156" t="s">
        <v>197</v>
      </c>
      <c r="T12" s="156" t="s">
        <v>198</v>
      </c>
      <c r="U12" s="156">
        <v>0</v>
      </c>
      <c r="V12" s="156">
        <f t="shared" si="6"/>
        <v>0</v>
      </c>
      <c r="W12" s="156"/>
      <c r="X12" s="156" t="s">
        <v>199</v>
      </c>
      <c r="Y12" s="156" t="s">
        <v>200</v>
      </c>
      <c r="Z12" s="146"/>
      <c r="AA12" s="146"/>
      <c r="AB12" s="146"/>
      <c r="AC12" s="146"/>
      <c r="AD12" s="146"/>
      <c r="AE12" s="146"/>
      <c r="AF12" s="146"/>
      <c r="AG12" s="146" t="s">
        <v>201</v>
      </c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</row>
    <row r="13" spans="1:60" ht="22.5" outlineLevel="1" x14ac:dyDescent="0.2">
      <c r="A13" s="173">
        <v>5</v>
      </c>
      <c r="B13" s="174" t="s">
        <v>1661</v>
      </c>
      <c r="C13" s="180" t="s">
        <v>2209</v>
      </c>
      <c r="D13" s="175" t="s">
        <v>1652</v>
      </c>
      <c r="E13" s="176">
        <v>10</v>
      </c>
      <c r="F13" s="177"/>
      <c r="G13" s="178">
        <f t="shared" si="0"/>
        <v>0</v>
      </c>
      <c r="H13" s="157">
        <v>0</v>
      </c>
      <c r="I13" s="156">
        <f t="shared" si="1"/>
        <v>0</v>
      </c>
      <c r="J13" s="157">
        <v>1600</v>
      </c>
      <c r="K13" s="156">
        <f t="shared" si="2"/>
        <v>16000</v>
      </c>
      <c r="L13" s="156">
        <v>21</v>
      </c>
      <c r="M13" s="156">
        <f t="shared" si="3"/>
        <v>0</v>
      </c>
      <c r="N13" s="155">
        <v>0</v>
      </c>
      <c r="O13" s="155">
        <f t="shared" si="4"/>
        <v>0</v>
      </c>
      <c r="P13" s="155">
        <v>0</v>
      </c>
      <c r="Q13" s="155">
        <f t="shared" si="5"/>
        <v>0</v>
      </c>
      <c r="R13" s="156"/>
      <c r="S13" s="156" t="s">
        <v>197</v>
      </c>
      <c r="T13" s="156" t="s">
        <v>198</v>
      </c>
      <c r="U13" s="156">
        <v>0</v>
      </c>
      <c r="V13" s="156">
        <f t="shared" si="6"/>
        <v>0</v>
      </c>
      <c r="W13" s="156"/>
      <c r="X13" s="156" t="s">
        <v>199</v>
      </c>
      <c r="Y13" s="156" t="s">
        <v>200</v>
      </c>
      <c r="Z13" s="146"/>
      <c r="AA13" s="146"/>
      <c r="AB13" s="146"/>
      <c r="AC13" s="146"/>
      <c r="AD13" s="146"/>
      <c r="AE13" s="146"/>
      <c r="AF13" s="146"/>
      <c r="AG13" s="146" t="s">
        <v>201</v>
      </c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</row>
    <row r="14" spans="1:60" outlineLevel="1" x14ac:dyDescent="0.2">
      <c r="A14" s="173">
        <v>6</v>
      </c>
      <c r="B14" s="174" t="s">
        <v>1663</v>
      </c>
      <c r="C14" s="180" t="s">
        <v>2210</v>
      </c>
      <c r="D14" s="175" t="s">
        <v>533</v>
      </c>
      <c r="E14" s="176">
        <v>1</v>
      </c>
      <c r="F14" s="177"/>
      <c r="G14" s="178">
        <f t="shared" si="0"/>
        <v>0</v>
      </c>
      <c r="H14" s="157">
        <v>0</v>
      </c>
      <c r="I14" s="156">
        <f t="shared" si="1"/>
        <v>0</v>
      </c>
      <c r="J14" s="157">
        <v>4398</v>
      </c>
      <c r="K14" s="156">
        <f t="shared" si="2"/>
        <v>4398</v>
      </c>
      <c r="L14" s="156">
        <v>21</v>
      </c>
      <c r="M14" s="156">
        <f t="shared" si="3"/>
        <v>0</v>
      </c>
      <c r="N14" s="155">
        <v>0</v>
      </c>
      <c r="O14" s="155">
        <f t="shared" si="4"/>
        <v>0</v>
      </c>
      <c r="P14" s="155">
        <v>0</v>
      </c>
      <c r="Q14" s="155">
        <f t="shared" si="5"/>
        <v>0</v>
      </c>
      <c r="R14" s="156"/>
      <c r="S14" s="156" t="s">
        <v>197</v>
      </c>
      <c r="T14" s="156" t="s">
        <v>198</v>
      </c>
      <c r="U14" s="156">
        <v>0</v>
      </c>
      <c r="V14" s="156">
        <f t="shared" si="6"/>
        <v>0</v>
      </c>
      <c r="W14" s="156"/>
      <c r="X14" s="156" t="s">
        <v>199</v>
      </c>
      <c r="Y14" s="156" t="s">
        <v>200</v>
      </c>
      <c r="Z14" s="146"/>
      <c r="AA14" s="146"/>
      <c r="AB14" s="146"/>
      <c r="AC14" s="146"/>
      <c r="AD14" s="146"/>
      <c r="AE14" s="146"/>
      <c r="AF14" s="146"/>
      <c r="AG14" s="146" t="s">
        <v>201</v>
      </c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</row>
    <row r="15" spans="1:60" outlineLevel="1" x14ac:dyDescent="0.2">
      <c r="A15" s="173">
        <v>7</v>
      </c>
      <c r="B15" s="174" t="s">
        <v>1665</v>
      </c>
      <c r="C15" s="180" t="s">
        <v>2211</v>
      </c>
      <c r="D15" s="175" t="s">
        <v>533</v>
      </c>
      <c r="E15" s="176">
        <v>1</v>
      </c>
      <c r="F15" s="177"/>
      <c r="G15" s="178">
        <f t="shared" si="0"/>
        <v>0</v>
      </c>
      <c r="H15" s="157">
        <v>0</v>
      </c>
      <c r="I15" s="156">
        <f t="shared" si="1"/>
        <v>0</v>
      </c>
      <c r="J15" s="157">
        <v>4000</v>
      </c>
      <c r="K15" s="156">
        <f t="shared" si="2"/>
        <v>4000</v>
      </c>
      <c r="L15" s="156">
        <v>21</v>
      </c>
      <c r="M15" s="156">
        <f t="shared" si="3"/>
        <v>0</v>
      </c>
      <c r="N15" s="155">
        <v>0</v>
      </c>
      <c r="O15" s="155">
        <f t="shared" si="4"/>
        <v>0</v>
      </c>
      <c r="P15" s="155">
        <v>0</v>
      </c>
      <c r="Q15" s="155">
        <f t="shared" si="5"/>
        <v>0</v>
      </c>
      <c r="R15" s="156"/>
      <c r="S15" s="156" t="s">
        <v>197</v>
      </c>
      <c r="T15" s="156" t="s">
        <v>198</v>
      </c>
      <c r="U15" s="156">
        <v>0</v>
      </c>
      <c r="V15" s="156">
        <f t="shared" si="6"/>
        <v>0</v>
      </c>
      <c r="W15" s="156"/>
      <c r="X15" s="156" t="s">
        <v>199</v>
      </c>
      <c r="Y15" s="156" t="s">
        <v>200</v>
      </c>
      <c r="Z15" s="146"/>
      <c r="AA15" s="146"/>
      <c r="AB15" s="146"/>
      <c r="AC15" s="146"/>
      <c r="AD15" s="146"/>
      <c r="AE15" s="146"/>
      <c r="AF15" s="146"/>
      <c r="AG15" s="146" t="s">
        <v>201</v>
      </c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</row>
    <row r="16" spans="1:60" outlineLevel="1" x14ac:dyDescent="0.2">
      <c r="A16" s="173">
        <v>8</v>
      </c>
      <c r="B16" s="174" t="s">
        <v>1667</v>
      </c>
      <c r="C16" s="180" t="s">
        <v>2212</v>
      </c>
      <c r="D16" s="175" t="s">
        <v>1652</v>
      </c>
      <c r="E16" s="176">
        <v>24</v>
      </c>
      <c r="F16" s="177"/>
      <c r="G16" s="178">
        <f t="shared" si="0"/>
        <v>0</v>
      </c>
      <c r="H16" s="157">
        <v>0</v>
      </c>
      <c r="I16" s="156">
        <f t="shared" si="1"/>
        <v>0</v>
      </c>
      <c r="J16" s="157">
        <v>700</v>
      </c>
      <c r="K16" s="156">
        <f t="shared" si="2"/>
        <v>16800</v>
      </c>
      <c r="L16" s="156">
        <v>21</v>
      </c>
      <c r="M16" s="156">
        <f t="shared" si="3"/>
        <v>0</v>
      </c>
      <c r="N16" s="155">
        <v>0</v>
      </c>
      <c r="O16" s="155">
        <f t="shared" si="4"/>
        <v>0</v>
      </c>
      <c r="P16" s="155">
        <v>0</v>
      </c>
      <c r="Q16" s="155">
        <f t="shared" si="5"/>
        <v>0</v>
      </c>
      <c r="R16" s="156"/>
      <c r="S16" s="156" t="s">
        <v>197</v>
      </c>
      <c r="T16" s="156" t="s">
        <v>198</v>
      </c>
      <c r="U16" s="156">
        <v>0</v>
      </c>
      <c r="V16" s="156">
        <f t="shared" si="6"/>
        <v>0</v>
      </c>
      <c r="W16" s="156"/>
      <c r="X16" s="156" t="s">
        <v>199</v>
      </c>
      <c r="Y16" s="156" t="s">
        <v>200</v>
      </c>
      <c r="Z16" s="146"/>
      <c r="AA16" s="146"/>
      <c r="AB16" s="146"/>
      <c r="AC16" s="146"/>
      <c r="AD16" s="146"/>
      <c r="AE16" s="146"/>
      <c r="AF16" s="146"/>
      <c r="AG16" s="146" t="s">
        <v>201</v>
      </c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</row>
    <row r="17" spans="1:60" outlineLevel="1" x14ac:dyDescent="0.2">
      <c r="A17" s="173">
        <v>9</v>
      </c>
      <c r="B17" s="174" t="s">
        <v>1669</v>
      </c>
      <c r="C17" s="180" t="s">
        <v>2213</v>
      </c>
      <c r="D17" s="175" t="s">
        <v>1652</v>
      </c>
      <c r="E17" s="176">
        <v>4</v>
      </c>
      <c r="F17" s="177"/>
      <c r="G17" s="178">
        <f t="shared" si="0"/>
        <v>0</v>
      </c>
      <c r="H17" s="157">
        <v>0</v>
      </c>
      <c r="I17" s="156">
        <f t="shared" si="1"/>
        <v>0</v>
      </c>
      <c r="J17" s="157">
        <v>700</v>
      </c>
      <c r="K17" s="156">
        <f t="shared" si="2"/>
        <v>2800</v>
      </c>
      <c r="L17" s="156">
        <v>21</v>
      </c>
      <c r="M17" s="156">
        <f t="shared" si="3"/>
        <v>0</v>
      </c>
      <c r="N17" s="155">
        <v>0</v>
      </c>
      <c r="O17" s="155">
        <f t="shared" si="4"/>
        <v>0</v>
      </c>
      <c r="P17" s="155">
        <v>0</v>
      </c>
      <c r="Q17" s="155">
        <f t="shared" si="5"/>
        <v>0</v>
      </c>
      <c r="R17" s="156"/>
      <c r="S17" s="156" t="s">
        <v>197</v>
      </c>
      <c r="T17" s="156" t="s">
        <v>198</v>
      </c>
      <c r="U17" s="156">
        <v>0</v>
      </c>
      <c r="V17" s="156">
        <f t="shared" si="6"/>
        <v>0</v>
      </c>
      <c r="W17" s="156"/>
      <c r="X17" s="156" t="s">
        <v>199</v>
      </c>
      <c r="Y17" s="156" t="s">
        <v>200</v>
      </c>
      <c r="Z17" s="146"/>
      <c r="AA17" s="146"/>
      <c r="AB17" s="146"/>
      <c r="AC17" s="146"/>
      <c r="AD17" s="146"/>
      <c r="AE17" s="146"/>
      <c r="AF17" s="146"/>
      <c r="AG17" s="146" t="s">
        <v>201</v>
      </c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</row>
    <row r="18" spans="1:60" outlineLevel="1" x14ac:dyDescent="0.2">
      <c r="A18" s="173">
        <v>10</v>
      </c>
      <c r="B18" s="174" t="s">
        <v>1671</v>
      </c>
      <c r="C18" s="180" t="s">
        <v>2214</v>
      </c>
      <c r="D18" s="175" t="s">
        <v>533</v>
      </c>
      <c r="E18" s="176">
        <v>2</v>
      </c>
      <c r="F18" s="177"/>
      <c r="G18" s="178">
        <f t="shared" si="0"/>
        <v>0</v>
      </c>
      <c r="H18" s="157">
        <v>700</v>
      </c>
      <c r="I18" s="156">
        <f t="shared" si="1"/>
        <v>1400</v>
      </c>
      <c r="J18" s="157">
        <v>0</v>
      </c>
      <c r="K18" s="156">
        <f t="shared" si="2"/>
        <v>0</v>
      </c>
      <c r="L18" s="156">
        <v>21</v>
      </c>
      <c r="M18" s="156">
        <f t="shared" si="3"/>
        <v>0</v>
      </c>
      <c r="N18" s="155">
        <v>0</v>
      </c>
      <c r="O18" s="155">
        <f t="shared" si="4"/>
        <v>0</v>
      </c>
      <c r="P18" s="155">
        <v>0</v>
      </c>
      <c r="Q18" s="155">
        <f t="shared" si="5"/>
        <v>0</v>
      </c>
      <c r="R18" s="156"/>
      <c r="S18" s="156" t="s">
        <v>197</v>
      </c>
      <c r="T18" s="156" t="s">
        <v>198</v>
      </c>
      <c r="U18" s="156">
        <v>0</v>
      </c>
      <c r="V18" s="156">
        <f t="shared" si="6"/>
        <v>0</v>
      </c>
      <c r="W18" s="156"/>
      <c r="X18" s="156" t="s">
        <v>209</v>
      </c>
      <c r="Y18" s="156" t="s">
        <v>200</v>
      </c>
      <c r="Z18" s="146"/>
      <c r="AA18" s="146"/>
      <c r="AB18" s="146"/>
      <c r="AC18" s="146"/>
      <c r="AD18" s="146"/>
      <c r="AE18" s="146"/>
      <c r="AF18" s="146"/>
      <c r="AG18" s="146" t="s">
        <v>210</v>
      </c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</row>
    <row r="19" spans="1:60" ht="22.5" outlineLevel="1" x14ac:dyDescent="0.2">
      <c r="A19" s="173">
        <v>11</v>
      </c>
      <c r="B19" s="174" t="s">
        <v>1673</v>
      </c>
      <c r="C19" s="180" t="s">
        <v>2215</v>
      </c>
      <c r="D19" s="175" t="s">
        <v>533</v>
      </c>
      <c r="E19" s="176">
        <v>1</v>
      </c>
      <c r="F19" s="177"/>
      <c r="G19" s="178">
        <f t="shared" si="0"/>
        <v>0</v>
      </c>
      <c r="H19" s="157">
        <v>0</v>
      </c>
      <c r="I19" s="156">
        <f t="shared" si="1"/>
        <v>0</v>
      </c>
      <c r="J19" s="157">
        <v>7500</v>
      </c>
      <c r="K19" s="156">
        <f t="shared" si="2"/>
        <v>7500</v>
      </c>
      <c r="L19" s="156">
        <v>21</v>
      </c>
      <c r="M19" s="156">
        <f t="shared" si="3"/>
        <v>0</v>
      </c>
      <c r="N19" s="155">
        <v>0</v>
      </c>
      <c r="O19" s="155">
        <f t="shared" si="4"/>
        <v>0</v>
      </c>
      <c r="P19" s="155">
        <v>0</v>
      </c>
      <c r="Q19" s="155">
        <f t="shared" si="5"/>
        <v>0</v>
      </c>
      <c r="R19" s="156"/>
      <c r="S19" s="156" t="s">
        <v>197</v>
      </c>
      <c r="T19" s="156" t="s">
        <v>198</v>
      </c>
      <c r="U19" s="156">
        <v>0</v>
      </c>
      <c r="V19" s="156">
        <f t="shared" si="6"/>
        <v>0</v>
      </c>
      <c r="W19" s="156"/>
      <c r="X19" s="156" t="s">
        <v>199</v>
      </c>
      <c r="Y19" s="156" t="s">
        <v>200</v>
      </c>
      <c r="Z19" s="146"/>
      <c r="AA19" s="146"/>
      <c r="AB19" s="146"/>
      <c r="AC19" s="146"/>
      <c r="AD19" s="146"/>
      <c r="AE19" s="146"/>
      <c r="AF19" s="146"/>
      <c r="AG19" s="146" t="s">
        <v>201</v>
      </c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</row>
    <row r="20" spans="1:60" outlineLevel="1" x14ac:dyDescent="0.2">
      <c r="A20" s="173">
        <v>12</v>
      </c>
      <c r="B20" s="174" t="s">
        <v>1675</v>
      </c>
      <c r="C20" s="180" t="s">
        <v>2216</v>
      </c>
      <c r="D20" s="175" t="s">
        <v>1652</v>
      </c>
      <c r="E20" s="176">
        <v>4</v>
      </c>
      <c r="F20" s="177"/>
      <c r="G20" s="178">
        <f t="shared" si="0"/>
        <v>0</v>
      </c>
      <c r="H20" s="157">
        <v>0</v>
      </c>
      <c r="I20" s="156">
        <f t="shared" si="1"/>
        <v>0</v>
      </c>
      <c r="J20" s="157">
        <v>700</v>
      </c>
      <c r="K20" s="156">
        <f t="shared" si="2"/>
        <v>2800</v>
      </c>
      <c r="L20" s="156">
        <v>21</v>
      </c>
      <c r="M20" s="156">
        <f t="shared" si="3"/>
        <v>0</v>
      </c>
      <c r="N20" s="155">
        <v>0</v>
      </c>
      <c r="O20" s="155">
        <f t="shared" si="4"/>
        <v>0</v>
      </c>
      <c r="P20" s="155">
        <v>0</v>
      </c>
      <c r="Q20" s="155">
        <f t="shared" si="5"/>
        <v>0</v>
      </c>
      <c r="R20" s="156"/>
      <c r="S20" s="156" t="s">
        <v>197</v>
      </c>
      <c r="T20" s="156" t="s">
        <v>198</v>
      </c>
      <c r="U20" s="156">
        <v>0</v>
      </c>
      <c r="V20" s="156">
        <f t="shared" si="6"/>
        <v>0</v>
      </c>
      <c r="W20" s="156"/>
      <c r="X20" s="156" t="s">
        <v>199</v>
      </c>
      <c r="Y20" s="156" t="s">
        <v>200</v>
      </c>
      <c r="Z20" s="146"/>
      <c r="AA20" s="146"/>
      <c r="AB20" s="146"/>
      <c r="AC20" s="146"/>
      <c r="AD20" s="146"/>
      <c r="AE20" s="146"/>
      <c r="AF20" s="146"/>
      <c r="AG20" s="146" t="s">
        <v>201</v>
      </c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</row>
    <row r="21" spans="1:60" outlineLevel="1" x14ac:dyDescent="0.2">
      <c r="A21" s="173">
        <v>13</v>
      </c>
      <c r="B21" s="174" t="s">
        <v>1677</v>
      </c>
      <c r="C21" s="180" t="s">
        <v>2217</v>
      </c>
      <c r="D21" s="175" t="s">
        <v>1652</v>
      </c>
      <c r="E21" s="176">
        <v>4</v>
      </c>
      <c r="F21" s="177"/>
      <c r="G21" s="178">
        <f t="shared" si="0"/>
        <v>0</v>
      </c>
      <c r="H21" s="157">
        <v>0</v>
      </c>
      <c r="I21" s="156">
        <f t="shared" si="1"/>
        <v>0</v>
      </c>
      <c r="J21" s="157">
        <v>700</v>
      </c>
      <c r="K21" s="156">
        <f t="shared" si="2"/>
        <v>2800</v>
      </c>
      <c r="L21" s="156">
        <v>21</v>
      </c>
      <c r="M21" s="156">
        <f t="shared" si="3"/>
        <v>0</v>
      </c>
      <c r="N21" s="155">
        <v>0</v>
      </c>
      <c r="O21" s="155">
        <f t="shared" si="4"/>
        <v>0</v>
      </c>
      <c r="P21" s="155">
        <v>0</v>
      </c>
      <c r="Q21" s="155">
        <f t="shared" si="5"/>
        <v>0</v>
      </c>
      <c r="R21" s="156"/>
      <c r="S21" s="156" t="s">
        <v>197</v>
      </c>
      <c r="T21" s="156" t="s">
        <v>198</v>
      </c>
      <c r="U21" s="156">
        <v>0</v>
      </c>
      <c r="V21" s="156">
        <f t="shared" si="6"/>
        <v>0</v>
      </c>
      <c r="W21" s="156"/>
      <c r="X21" s="156" t="s">
        <v>199</v>
      </c>
      <c r="Y21" s="156" t="s">
        <v>200</v>
      </c>
      <c r="Z21" s="146"/>
      <c r="AA21" s="146"/>
      <c r="AB21" s="146"/>
      <c r="AC21" s="146"/>
      <c r="AD21" s="146"/>
      <c r="AE21" s="146"/>
      <c r="AF21" s="146"/>
      <c r="AG21" s="146" t="s">
        <v>201</v>
      </c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</row>
    <row r="22" spans="1:60" outlineLevel="1" x14ac:dyDescent="0.2">
      <c r="A22" s="173">
        <v>14</v>
      </c>
      <c r="B22" s="174" t="s">
        <v>1679</v>
      </c>
      <c r="C22" s="180" t="s">
        <v>2218</v>
      </c>
      <c r="D22" s="175" t="s">
        <v>1652</v>
      </c>
      <c r="E22" s="176">
        <v>4</v>
      </c>
      <c r="F22" s="177"/>
      <c r="G22" s="178">
        <f t="shared" si="0"/>
        <v>0</v>
      </c>
      <c r="H22" s="157">
        <v>0</v>
      </c>
      <c r="I22" s="156">
        <f t="shared" si="1"/>
        <v>0</v>
      </c>
      <c r="J22" s="157">
        <v>700</v>
      </c>
      <c r="K22" s="156">
        <f t="shared" si="2"/>
        <v>2800</v>
      </c>
      <c r="L22" s="156">
        <v>21</v>
      </c>
      <c r="M22" s="156">
        <f t="shared" si="3"/>
        <v>0</v>
      </c>
      <c r="N22" s="155">
        <v>0</v>
      </c>
      <c r="O22" s="155">
        <f t="shared" si="4"/>
        <v>0</v>
      </c>
      <c r="P22" s="155">
        <v>0</v>
      </c>
      <c r="Q22" s="155">
        <f t="shared" si="5"/>
        <v>0</v>
      </c>
      <c r="R22" s="156"/>
      <c r="S22" s="156" t="s">
        <v>197</v>
      </c>
      <c r="T22" s="156" t="s">
        <v>198</v>
      </c>
      <c r="U22" s="156">
        <v>0</v>
      </c>
      <c r="V22" s="156">
        <f t="shared" si="6"/>
        <v>0</v>
      </c>
      <c r="W22" s="156"/>
      <c r="X22" s="156" t="s">
        <v>199</v>
      </c>
      <c r="Y22" s="156" t="s">
        <v>200</v>
      </c>
      <c r="Z22" s="146"/>
      <c r="AA22" s="146"/>
      <c r="AB22" s="146"/>
      <c r="AC22" s="146"/>
      <c r="AD22" s="146"/>
      <c r="AE22" s="146"/>
      <c r="AF22" s="146"/>
      <c r="AG22" s="146" t="s">
        <v>201</v>
      </c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</row>
    <row r="23" spans="1:60" outlineLevel="1" x14ac:dyDescent="0.2">
      <c r="A23" s="173">
        <v>15</v>
      </c>
      <c r="B23" s="174" t="s">
        <v>1681</v>
      </c>
      <c r="C23" s="180" t="s">
        <v>2219</v>
      </c>
      <c r="D23" s="175" t="s">
        <v>344</v>
      </c>
      <c r="E23" s="176">
        <v>75</v>
      </c>
      <c r="F23" s="177"/>
      <c r="G23" s="178">
        <f t="shared" si="0"/>
        <v>0</v>
      </c>
      <c r="H23" s="157">
        <v>0</v>
      </c>
      <c r="I23" s="156">
        <f t="shared" si="1"/>
        <v>0</v>
      </c>
      <c r="J23" s="157">
        <v>190</v>
      </c>
      <c r="K23" s="156">
        <f t="shared" si="2"/>
        <v>14250</v>
      </c>
      <c r="L23" s="156">
        <v>21</v>
      </c>
      <c r="M23" s="156">
        <f t="shared" si="3"/>
        <v>0</v>
      </c>
      <c r="N23" s="155">
        <v>0</v>
      </c>
      <c r="O23" s="155">
        <f t="shared" si="4"/>
        <v>0</v>
      </c>
      <c r="P23" s="155">
        <v>0</v>
      </c>
      <c r="Q23" s="155">
        <f t="shared" si="5"/>
        <v>0</v>
      </c>
      <c r="R23" s="156"/>
      <c r="S23" s="156" t="s">
        <v>197</v>
      </c>
      <c r="T23" s="156" t="s">
        <v>198</v>
      </c>
      <c r="U23" s="156">
        <v>0</v>
      </c>
      <c r="V23" s="156">
        <f t="shared" si="6"/>
        <v>0</v>
      </c>
      <c r="W23" s="156"/>
      <c r="X23" s="156" t="s">
        <v>199</v>
      </c>
      <c r="Y23" s="156" t="s">
        <v>200</v>
      </c>
      <c r="Z23" s="146"/>
      <c r="AA23" s="146"/>
      <c r="AB23" s="146"/>
      <c r="AC23" s="146"/>
      <c r="AD23" s="146"/>
      <c r="AE23" s="146"/>
      <c r="AF23" s="146"/>
      <c r="AG23" s="146" t="s">
        <v>201</v>
      </c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</row>
    <row r="24" spans="1:60" outlineLevel="1" x14ac:dyDescent="0.2">
      <c r="A24" s="173">
        <v>16</v>
      </c>
      <c r="B24" s="174" t="s">
        <v>1683</v>
      </c>
      <c r="C24" s="180" t="s">
        <v>2220</v>
      </c>
      <c r="D24" s="175" t="s">
        <v>2221</v>
      </c>
      <c r="E24" s="176">
        <v>20</v>
      </c>
      <c r="F24" s="177"/>
      <c r="G24" s="178">
        <f t="shared" si="0"/>
        <v>0</v>
      </c>
      <c r="H24" s="157">
        <v>0</v>
      </c>
      <c r="I24" s="156">
        <f t="shared" si="1"/>
        <v>0</v>
      </c>
      <c r="J24" s="157">
        <v>850</v>
      </c>
      <c r="K24" s="156">
        <f t="shared" si="2"/>
        <v>17000</v>
      </c>
      <c r="L24" s="156">
        <v>21</v>
      </c>
      <c r="M24" s="156">
        <f t="shared" si="3"/>
        <v>0</v>
      </c>
      <c r="N24" s="155">
        <v>0</v>
      </c>
      <c r="O24" s="155">
        <f t="shared" si="4"/>
        <v>0</v>
      </c>
      <c r="P24" s="155">
        <v>0</v>
      </c>
      <c r="Q24" s="155">
        <f t="shared" si="5"/>
        <v>0</v>
      </c>
      <c r="R24" s="156"/>
      <c r="S24" s="156" t="s">
        <v>197</v>
      </c>
      <c r="T24" s="156" t="s">
        <v>198</v>
      </c>
      <c r="U24" s="156">
        <v>0</v>
      </c>
      <c r="V24" s="156">
        <f t="shared" si="6"/>
        <v>0</v>
      </c>
      <c r="W24" s="156"/>
      <c r="X24" s="156" t="s">
        <v>199</v>
      </c>
      <c r="Y24" s="156" t="s">
        <v>200</v>
      </c>
      <c r="Z24" s="146"/>
      <c r="AA24" s="146"/>
      <c r="AB24" s="146"/>
      <c r="AC24" s="146"/>
      <c r="AD24" s="146"/>
      <c r="AE24" s="146"/>
      <c r="AF24" s="146"/>
      <c r="AG24" s="146" t="s">
        <v>201</v>
      </c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</row>
    <row r="25" spans="1:60" outlineLevel="1" x14ac:dyDescent="0.2">
      <c r="A25" s="167">
        <v>17</v>
      </c>
      <c r="B25" s="168" t="s">
        <v>1685</v>
      </c>
      <c r="C25" s="181" t="s">
        <v>2222</v>
      </c>
      <c r="D25" s="169" t="s">
        <v>2221</v>
      </c>
      <c r="E25" s="170">
        <v>20</v>
      </c>
      <c r="F25" s="171"/>
      <c r="G25" s="172">
        <f t="shared" si="0"/>
        <v>0</v>
      </c>
      <c r="H25" s="157">
        <v>0</v>
      </c>
      <c r="I25" s="156">
        <f t="shared" si="1"/>
        <v>0</v>
      </c>
      <c r="J25" s="157">
        <v>850</v>
      </c>
      <c r="K25" s="156">
        <f t="shared" si="2"/>
        <v>17000</v>
      </c>
      <c r="L25" s="156">
        <v>21</v>
      </c>
      <c r="M25" s="156">
        <f t="shared" si="3"/>
        <v>0</v>
      </c>
      <c r="N25" s="155">
        <v>0</v>
      </c>
      <c r="O25" s="155">
        <f t="shared" si="4"/>
        <v>0</v>
      </c>
      <c r="P25" s="155">
        <v>0</v>
      </c>
      <c r="Q25" s="155">
        <f t="shared" si="5"/>
        <v>0</v>
      </c>
      <c r="R25" s="156"/>
      <c r="S25" s="156" t="s">
        <v>197</v>
      </c>
      <c r="T25" s="156" t="s">
        <v>198</v>
      </c>
      <c r="U25" s="156">
        <v>0</v>
      </c>
      <c r="V25" s="156">
        <f t="shared" si="6"/>
        <v>0</v>
      </c>
      <c r="W25" s="156"/>
      <c r="X25" s="156" t="s">
        <v>199</v>
      </c>
      <c r="Y25" s="156" t="s">
        <v>200</v>
      </c>
      <c r="Z25" s="146"/>
      <c r="AA25" s="146"/>
      <c r="AB25" s="146"/>
      <c r="AC25" s="146"/>
      <c r="AD25" s="146"/>
      <c r="AE25" s="146"/>
      <c r="AF25" s="146"/>
      <c r="AG25" s="146" t="s">
        <v>201</v>
      </c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</row>
    <row r="26" spans="1:60" x14ac:dyDescent="0.2">
      <c r="A26" s="3"/>
      <c r="B26" s="4"/>
      <c r="C26" s="182"/>
      <c r="D26" s="6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AE26">
        <v>15</v>
      </c>
      <c r="AF26">
        <v>21</v>
      </c>
      <c r="AG26" t="s">
        <v>178</v>
      </c>
    </row>
    <row r="27" spans="1:60" x14ac:dyDescent="0.2">
      <c r="A27" s="149"/>
      <c r="B27" s="150" t="s">
        <v>30</v>
      </c>
      <c r="C27" s="183"/>
      <c r="D27" s="151"/>
      <c r="E27" s="152"/>
      <c r="F27" s="152"/>
      <c r="G27" s="166">
        <f>G8</f>
        <v>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AE27">
        <f>SUMIF(L7:L25,AE26,G7:G25)</f>
        <v>0</v>
      </c>
      <c r="AF27">
        <f>SUMIF(L7:L25,AF26,G7:G25)</f>
        <v>0</v>
      </c>
      <c r="AG27" t="s">
        <v>225</v>
      </c>
    </row>
    <row r="28" spans="1:60" x14ac:dyDescent="0.2">
      <c r="A28" s="3"/>
      <c r="B28" s="4"/>
      <c r="C28" s="182"/>
      <c r="D28" s="6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60" x14ac:dyDescent="0.2">
      <c r="A29" s="3"/>
      <c r="B29" s="4"/>
      <c r="C29" s="182"/>
      <c r="D29" s="6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60" x14ac:dyDescent="0.2">
      <c r="A30" s="295" t="s">
        <v>226</v>
      </c>
      <c r="B30" s="295"/>
      <c r="C30" s="296"/>
      <c r="D30" s="6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60" x14ac:dyDescent="0.2">
      <c r="A31" s="283"/>
      <c r="B31" s="284"/>
      <c r="C31" s="285"/>
      <c r="D31" s="284"/>
      <c r="E31" s="284"/>
      <c r="F31" s="284"/>
      <c r="G31" s="286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AG31" t="s">
        <v>227</v>
      </c>
    </row>
    <row r="32" spans="1:60" x14ac:dyDescent="0.2">
      <c r="A32" s="287"/>
      <c r="B32" s="288"/>
      <c r="C32" s="289"/>
      <c r="D32" s="288"/>
      <c r="E32" s="288"/>
      <c r="F32" s="288"/>
      <c r="G32" s="290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33" x14ac:dyDescent="0.2">
      <c r="A33" s="287"/>
      <c r="B33" s="288"/>
      <c r="C33" s="289"/>
      <c r="D33" s="288"/>
      <c r="E33" s="288"/>
      <c r="F33" s="288"/>
      <c r="G33" s="290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33" x14ac:dyDescent="0.2">
      <c r="A34" s="287"/>
      <c r="B34" s="288"/>
      <c r="C34" s="289"/>
      <c r="D34" s="288"/>
      <c r="E34" s="288"/>
      <c r="F34" s="288"/>
      <c r="G34" s="290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33" x14ac:dyDescent="0.2">
      <c r="A35" s="291"/>
      <c r="B35" s="292"/>
      <c r="C35" s="293"/>
      <c r="D35" s="292"/>
      <c r="E35" s="292"/>
      <c r="F35" s="292"/>
      <c r="G35" s="294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33" x14ac:dyDescent="0.2">
      <c r="A36" s="3"/>
      <c r="B36" s="4"/>
      <c r="C36" s="182"/>
      <c r="D36" s="6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33" x14ac:dyDescent="0.2">
      <c r="C37" s="184"/>
      <c r="D37" s="10"/>
      <c r="AG37" t="s">
        <v>228</v>
      </c>
    </row>
    <row r="38" spans="1:33" x14ac:dyDescent="0.2">
      <c r="D38" s="10"/>
    </row>
    <row r="39" spans="1:33" x14ac:dyDescent="0.2">
      <c r="D39" s="10"/>
    </row>
    <row r="40" spans="1:33" x14ac:dyDescent="0.2">
      <c r="D40" s="10"/>
    </row>
    <row r="41" spans="1:33" x14ac:dyDescent="0.2">
      <c r="D41" s="10"/>
    </row>
    <row r="42" spans="1:33" x14ac:dyDescent="0.2">
      <c r="D42" s="10"/>
    </row>
    <row r="43" spans="1:33" x14ac:dyDescent="0.2">
      <c r="D43" s="10"/>
    </row>
    <row r="44" spans="1:33" x14ac:dyDescent="0.2">
      <c r="D44" s="10"/>
    </row>
    <row r="45" spans="1:33" x14ac:dyDescent="0.2">
      <c r="D45" s="10"/>
    </row>
    <row r="46" spans="1:33" x14ac:dyDescent="0.2">
      <c r="D46" s="10"/>
    </row>
    <row r="47" spans="1:33" x14ac:dyDescent="0.2">
      <c r="D47" s="10"/>
    </row>
    <row r="48" spans="1:33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JM3dR+44cg3wuJpfOL25w9cVKCoEFTWwq8juGLi9Mg8NnoTVT4o214na0t5IAlRmhV3xaSJzIrpDLHZhTR23Dg==" saltValue="ULNSGdxxahHRd9VmTtjZBA==" spinCount="100000" sheet="1" objects="1" scenarios="1"/>
  <mergeCells count="6">
    <mergeCell ref="A31:G35"/>
    <mergeCell ref="A1:G1"/>
    <mergeCell ref="C2:G2"/>
    <mergeCell ref="C3:G3"/>
    <mergeCell ref="C4:G4"/>
    <mergeCell ref="A30:C30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116"/>
  <sheetViews>
    <sheetView showGridLines="0" topLeftCell="B1" zoomScaleNormal="100" zoomScaleSheetLayoutView="75" workbookViewId="0">
      <selection activeCell="O15" sqref="O15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37</v>
      </c>
      <c r="B1" s="254" t="s">
        <v>4</v>
      </c>
      <c r="C1" s="255"/>
      <c r="D1" s="255"/>
      <c r="E1" s="255"/>
      <c r="F1" s="255"/>
      <c r="G1" s="255"/>
      <c r="H1" s="255"/>
      <c r="I1" s="255"/>
      <c r="J1" s="256"/>
    </row>
    <row r="2" spans="1:15" ht="36" customHeight="1" x14ac:dyDescent="0.2">
      <c r="A2" s="2"/>
      <c r="B2" s="76" t="s">
        <v>24</v>
      </c>
      <c r="C2" s="77"/>
      <c r="D2" s="78" t="s">
        <v>42</v>
      </c>
      <c r="E2" s="260" t="s">
        <v>43</v>
      </c>
      <c r="F2" s="261"/>
      <c r="G2" s="261"/>
      <c r="H2" s="261"/>
      <c r="I2" s="261"/>
      <c r="J2" s="262"/>
      <c r="O2" s="1"/>
    </row>
    <row r="3" spans="1:15" ht="27" hidden="1" customHeight="1" x14ac:dyDescent="0.2">
      <c r="A3" s="2"/>
      <c r="B3" s="79"/>
      <c r="C3" s="77"/>
      <c r="D3" s="80"/>
      <c r="E3" s="263"/>
      <c r="F3" s="264"/>
      <c r="G3" s="264"/>
      <c r="H3" s="264"/>
      <c r="I3" s="264"/>
      <c r="J3" s="265"/>
    </row>
    <row r="4" spans="1:15" ht="23.25" customHeight="1" x14ac:dyDescent="0.2">
      <c r="A4" s="2"/>
      <c r="B4" s="81"/>
      <c r="C4" s="82"/>
      <c r="D4" s="83"/>
      <c r="E4" s="244"/>
      <c r="F4" s="244"/>
      <c r="G4" s="244"/>
      <c r="H4" s="244"/>
      <c r="I4" s="244"/>
      <c r="J4" s="245"/>
    </row>
    <row r="5" spans="1:15" ht="24" customHeight="1" x14ac:dyDescent="0.2">
      <c r="A5" s="2"/>
      <c r="B5" s="31" t="s">
        <v>23</v>
      </c>
      <c r="D5" s="248"/>
      <c r="E5" s="249"/>
      <c r="F5" s="249"/>
      <c r="G5" s="249"/>
      <c r="H5" s="18" t="s">
        <v>41</v>
      </c>
      <c r="I5" s="22"/>
      <c r="J5" s="8"/>
    </row>
    <row r="6" spans="1:15" ht="15.75" customHeight="1" x14ac:dyDescent="0.2">
      <c r="A6" s="2"/>
      <c r="B6" s="28"/>
      <c r="C6" s="55"/>
      <c r="D6" s="250"/>
      <c r="E6" s="251"/>
      <c r="F6" s="251"/>
      <c r="G6" s="251"/>
      <c r="H6" s="18" t="s">
        <v>35</v>
      </c>
      <c r="I6" s="22"/>
      <c r="J6" s="8"/>
    </row>
    <row r="7" spans="1:15" ht="15.75" customHeight="1" x14ac:dyDescent="0.2">
      <c r="A7" s="2"/>
      <c r="B7" s="29"/>
      <c r="C7" s="56"/>
      <c r="D7" s="53"/>
      <c r="E7" s="252"/>
      <c r="F7" s="253"/>
      <c r="G7" s="253"/>
      <c r="H7" s="24"/>
      <c r="I7" s="23"/>
      <c r="J7" s="34"/>
    </row>
    <row r="8" spans="1:15" ht="24" hidden="1" customHeight="1" x14ac:dyDescent="0.2">
      <c r="A8" s="2"/>
      <c r="B8" s="31" t="s">
        <v>21</v>
      </c>
      <c r="D8" s="51"/>
      <c r="H8" s="18" t="s">
        <v>41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35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267"/>
      <c r="E11" s="267"/>
      <c r="F11" s="267"/>
      <c r="G11" s="267"/>
      <c r="H11" s="18" t="s">
        <v>41</v>
      </c>
      <c r="I11" s="84"/>
      <c r="J11" s="8"/>
    </row>
    <row r="12" spans="1:15" ht="15.75" customHeight="1" x14ac:dyDescent="0.2">
      <c r="A12" s="2"/>
      <c r="B12" s="28"/>
      <c r="C12" s="55"/>
      <c r="D12" s="271"/>
      <c r="E12" s="271"/>
      <c r="F12" s="271"/>
      <c r="G12" s="271"/>
      <c r="H12" s="18" t="s">
        <v>35</v>
      </c>
      <c r="I12" s="84"/>
      <c r="J12" s="8"/>
    </row>
    <row r="13" spans="1:15" ht="15.75" customHeight="1" x14ac:dyDescent="0.2">
      <c r="A13" s="2"/>
      <c r="B13" s="29"/>
      <c r="C13" s="56"/>
      <c r="D13" s="85"/>
      <c r="E13" s="246"/>
      <c r="F13" s="247"/>
      <c r="G13" s="247"/>
      <c r="H13" s="19"/>
      <c r="I13" s="23"/>
      <c r="J13" s="34"/>
    </row>
    <row r="14" spans="1:15" ht="24" customHeight="1" x14ac:dyDescent="0.2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33</v>
      </c>
      <c r="C15" s="61"/>
      <c r="D15" s="54"/>
      <c r="E15" s="266"/>
      <c r="F15" s="266"/>
      <c r="G15" s="268"/>
      <c r="H15" s="268"/>
      <c r="I15" s="268" t="s">
        <v>30</v>
      </c>
      <c r="J15" s="269"/>
    </row>
    <row r="16" spans="1:15" ht="23.25" customHeight="1" x14ac:dyDescent="0.2">
      <c r="A16" s="138" t="s">
        <v>26</v>
      </c>
      <c r="B16" s="38" t="s">
        <v>47</v>
      </c>
      <c r="C16" s="215"/>
      <c r="D16" s="216"/>
      <c r="E16" s="233"/>
      <c r="F16" s="234"/>
      <c r="G16" s="233"/>
      <c r="H16" s="234"/>
      <c r="I16" s="233">
        <f>'01 11199_00 Pol'!G42</f>
        <v>0</v>
      </c>
      <c r="J16" s="235"/>
    </row>
    <row r="17" spans="1:10" ht="23.25" customHeight="1" x14ac:dyDescent="0.2">
      <c r="A17" s="138"/>
      <c r="B17" s="38" t="s">
        <v>49</v>
      </c>
      <c r="C17" s="215"/>
      <c r="D17" s="216"/>
      <c r="E17" s="233"/>
      <c r="F17" s="234"/>
      <c r="G17" s="233"/>
      <c r="H17" s="234"/>
      <c r="I17" s="233">
        <f>'01 11199_01-1 Pol'!G727</f>
        <v>0</v>
      </c>
      <c r="J17" s="235"/>
    </row>
    <row r="18" spans="1:10" ht="23.25" customHeight="1" x14ac:dyDescent="0.2">
      <c r="A18" s="138"/>
      <c r="B18" s="38" t="s">
        <v>51</v>
      </c>
      <c r="C18" s="215"/>
      <c r="D18" s="216"/>
      <c r="E18" s="217"/>
      <c r="F18" s="218"/>
      <c r="G18" s="217"/>
      <c r="H18" s="218"/>
      <c r="I18" s="233">
        <f>'01 11199_02 Pol'!G164</f>
        <v>0</v>
      </c>
      <c r="J18" s="235"/>
    </row>
    <row r="19" spans="1:10" ht="23.25" customHeight="1" x14ac:dyDescent="0.2">
      <c r="A19" s="138"/>
      <c r="B19" s="38" t="s">
        <v>2252</v>
      </c>
      <c r="C19" s="215"/>
      <c r="D19" s="216"/>
      <c r="E19" s="217"/>
      <c r="F19" s="218"/>
      <c r="G19" s="217"/>
      <c r="H19" s="218"/>
      <c r="I19" s="233">
        <f>'01 11199_03 Pol'!G65</f>
        <v>0</v>
      </c>
      <c r="J19" s="235"/>
    </row>
    <row r="20" spans="1:10" ht="23.25" customHeight="1" x14ac:dyDescent="0.2">
      <c r="A20" s="138"/>
      <c r="B20" s="38" t="s">
        <v>55</v>
      </c>
      <c r="C20" s="215"/>
      <c r="D20" s="216"/>
      <c r="E20" s="217"/>
      <c r="F20" s="218"/>
      <c r="G20" s="217"/>
      <c r="H20" s="218"/>
      <c r="I20" s="233">
        <f>'01 11199_04 Pol'!G148</f>
        <v>0</v>
      </c>
      <c r="J20" s="235"/>
    </row>
    <row r="21" spans="1:10" ht="23.25" customHeight="1" x14ac:dyDescent="0.2">
      <c r="A21" s="138" t="s">
        <v>27</v>
      </c>
      <c r="B21" s="38" t="s">
        <v>57</v>
      </c>
      <c r="C21" s="215"/>
      <c r="D21" s="216"/>
      <c r="E21" s="233"/>
      <c r="F21" s="234"/>
      <c r="G21" s="233"/>
      <c r="H21" s="234"/>
      <c r="I21" s="233">
        <f>'01 11199_05 Pol'!G87</f>
        <v>0</v>
      </c>
      <c r="J21" s="235"/>
    </row>
    <row r="22" spans="1:10" ht="23.25" customHeight="1" x14ac:dyDescent="0.2">
      <c r="A22" s="138" t="s">
        <v>28</v>
      </c>
      <c r="B22" s="38" t="s">
        <v>59</v>
      </c>
      <c r="C22" s="215"/>
      <c r="D22" s="216"/>
      <c r="E22" s="233"/>
      <c r="F22" s="234"/>
      <c r="G22" s="233"/>
      <c r="H22" s="234"/>
      <c r="I22" s="233">
        <f>'01 11199_06 Pol'!G102</f>
        <v>0</v>
      </c>
      <c r="J22" s="235"/>
    </row>
    <row r="23" spans="1:10" ht="23.25" customHeight="1" x14ac:dyDescent="0.2">
      <c r="A23" s="138" t="s">
        <v>164</v>
      </c>
      <c r="B23" s="38" t="s">
        <v>61</v>
      </c>
      <c r="C23" s="215"/>
      <c r="D23" s="216"/>
      <c r="E23" s="217"/>
      <c r="F23" s="218"/>
      <c r="G23" s="217"/>
      <c r="H23" s="218"/>
      <c r="I23" s="233">
        <f>'01 11199_07 Pol'!G68</f>
        <v>0</v>
      </c>
      <c r="J23" s="235"/>
    </row>
    <row r="24" spans="1:10" ht="23.25" customHeight="1" x14ac:dyDescent="0.2">
      <c r="A24" s="138" t="s">
        <v>165</v>
      </c>
      <c r="B24" s="38" t="s">
        <v>2253</v>
      </c>
      <c r="C24" s="215"/>
      <c r="D24" s="216"/>
      <c r="E24" s="233"/>
      <c r="F24" s="234"/>
      <c r="G24" s="233"/>
      <c r="H24" s="234"/>
      <c r="I24" s="233">
        <f>'01 11199_08 Pol'!G27</f>
        <v>0</v>
      </c>
      <c r="J24" s="235"/>
    </row>
    <row r="25" spans="1:10" ht="23.25" customHeight="1" x14ac:dyDescent="0.2">
      <c r="A25" s="2"/>
      <c r="B25" s="48" t="s">
        <v>30</v>
      </c>
      <c r="C25" s="64"/>
      <c r="D25" s="65"/>
      <c r="E25" s="236"/>
      <c r="F25" s="270"/>
      <c r="G25" s="236"/>
      <c r="H25" s="270"/>
      <c r="I25" s="236">
        <f>SUM(I16:I24)</f>
        <v>0</v>
      </c>
      <c r="J25" s="237"/>
    </row>
    <row r="26" spans="1:10" ht="33" customHeight="1" x14ac:dyDescent="0.2">
      <c r="A26" s="2"/>
      <c r="B26" s="42" t="s">
        <v>34</v>
      </c>
      <c r="C26" s="62"/>
      <c r="D26" s="63"/>
      <c r="E26" s="66"/>
      <c r="F26" s="39"/>
      <c r="G26" s="33"/>
      <c r="H26" s="33"/>
      <c r="I26" s="33"/>
      <c r="J26" s="40"/>
    </row>
    <row r="27" spans="1:10" ht="23.25" customHeight="1" x14ac:dyDescent="0.2">
      <c r="A27" s="2">
        <f>ZakladDPHSni*SazbaDPH1/100</f>
        <v>0</v>
      </c>
      <c r="B27" s="38" t="s">
        <v>13</v>
      </c>
      <c r="C27" s="62"/>
      <c r="D27" s="63"/>
      <c r="E27" s="67">
        <v>15</v>
      </c>
      <c r="F27" s="39" t="s">
        <v>0</v>
      </c>
      <c r="G27" s="231">
        <f>I25</f>
        <v>0</v>
      </c>
      <c r="H27" s="232"/>
      <c r="I27" s="232"/>
      <c r="J27" s="40" t="str">
        <f t="shared" ref="J27:J32" si="0">Mena</f>
        <v>CZK</v>
      </c>
    </row>
    <row r="28" spans="1:10" ht="23.25" customHeight="1" x14ac:dyDescent="0.2">
      <c r="A28" s="2">
        <f>(A27-INT(A27))*100</f>
        <v>0</v>
      </c>
      <c r="B28" s="38" t="s">
        <v>14</v>
      </c>
      <c r="C28" s="62"/>
      <c r="D28" s="63"/>
      <c r="E28" s="67">
        <f>SazbaDPH1</f>
        <v>15</v>
      </c>
      <c r="F28" s="39" t="s">
        <v>0</v>
      </c>
      <c r="G28" s="229">
        <f>ZakladDPHSni*0.15</f>
        <v>0</v>
      </c>
      <c r="H28" s="230"/>
      <c r="I28" s="230"/>
      <c r="J28" s="40" t="str">
        <f t="shared" si="0"/>
        <v>CZK</v>
      </c>
    </row>
    <row r="29" spans="1:10" ht="23.25" customHeight="1" x14ac:dyDescent="0.2">
      <c r="A29" s="2">
        <f>ZakladDPHZakl*SazbaDPH2/100</f>
        <v>0</v>
      </c>
      <c r="B29" s="38" t="s">
        <v>15</v>
      </c>
      <c r="C29" s="62"/>
      <c r="D29" s="63"/>
      <c r="E29" s="67">
        <v>21</v>
      </c>
      <c r="F29" s="39" t="s">
        <v>0</v>
      </c>
      <c r="G29" s="231"/>
      <c r="H29" s="232"/>
      <c r="I29" s="232"/>
      <c r="J29" s="40" t="str">
        <f t="shared" si="0"/>
        <v>CZK</v>
      </c>
    </row>
    <row r="30" spans="1:10" ht="23.25" customHeight="1" x14ac:dyDescent="0.2">
      <c r="A30" s="2">
        <f>(A29-INT(A29))*100</f>
        <v>0</v>
      </c>
      <c r="B30" s="32" t="s">
        <v>16</v>
      </c>
      <c r="C30" s="68"/>
      <c r="D30" s="54"/>
      <c r="E30" s="69">
        <f>SazbaDPH2</f>
        <v>21</v>
      </c>
      <c r="F30" s="30" t="s">
        <v>0</v>
      </c>
      <c r="G30" s="257"/>
      <c r="H30" s="258"/>
      <c r="I30" s="258"/>
      <c r="J30" s="37" t="str">
        <f t="shared" si="0"/>
        <v>CZK</v>
      </c>
    </row>
    <row r="31" spans="1:10" ht="23.25" customHeight="1" thickBot="1" x14ac:dyDescent="0.25">
      <c r="A31" s="2">
        <f>ZakladDPHSni+DPHSni+ZakladDPHZakl+DPHZakl</f>
        <v>0</v>
      </c>
      <c r="B31" s="31" t="s">
        <v>5</v>
      </c>
      <c r="C31" s="70"/>
      <c r="D31" s="71"/>
      <c r="E31" s="70"/>
      <c r="F31" s="16"/>
      <c r="G31" s="259">
        <f>CenaCelkem-(ZakladDPHSni+DPHSni+ZakladDPHZakl+DPHZakl)</f>
        <v>0</v>
      </c>
      <c r="H31" s="259"/>
      <c r="I31" s="259"/>
      <c r="J31" s="41" t="str">
        <f t="shared" si="0"/>
        <v>CZK</v>
      </c>
    </row>
    <row r="32" spans="1:10" ht="27.75" hidden="1" customHeight="1" thickBot="1" x14ac:dyDescent="0.25">
      <c r="A32" s="2"/>
      <c r="B32" s="111" t="s">
        <v>25</v>
      </c>
      <c r="C32" s="112"/>
      <c r="D32" s="112"/>
      <c r="E32" s="113"/>
      <c r="F32" s="114"/>
      <c r="G32" s="238" t="e">
        <f>ZakladDPHSniVypocet+ZakladDPHZaklVypocet</f>
        <v>#REF!</v>
      </c>
      <c r="H32" s="239"/>
      <c r="I32" s="239"/>
      <c r="J32" s="115" t="str">
        <f t="shared" si="0"/>
        <v>CZK</v>
      </c>
    </row>
    <row r="33" spans="1:10" ht="27.75" customHeight="1" thickBot="1" x14ac:dyDescent="0.25">
      <c r="A33" s="2">
        <f>(A31-INT(A31))*100</f>
        <v>0</v>
      </c>
      <c r="B33" s="111" t="s">
        <v>36</v>
      </c>
      <c r="C33" s="116"/>
      <c r="D33" s="116"/>
      <c r="E33" s="116"/>
      <c r="F33" s="117"/>
      <c r="G33" s="238">
        <f>DPHSni+ZakladDPHSni</f>
        <v>0</v>
      </c>
      <c r="H33" s="238"/>
      <c r="I33" s="238"/>
      <c r="J33" s="118" t="s">
        <v>65</v>
      </c>
    </row>
    <row r="34" spans="1:10" ht="12.75" customHeight="1" x14ac:dyDescent="0.2">
      <c r="A34" s="2"/>
      <c r="B34" s="2"/>
      <c r="J34" s="9"/>
    </row>
    <row r="35" spans="1:10" ht="30" customHeight="1" x14ac:dyDescent="0.2">
      <c r="A35" s="2"/>
      <c r="B35" s="2"/>
      <c r="J35" s="9"/>
    </row>
    <row r="36" spans="1:10" ht="18.75" customHeight="1" x14ac:dyDescent="0.2">
      <c r="A36" s="2"/>
      <c r="B36" s="17"/>
      <c r="C36" s="72" t="s">
        <v>12</v>
      </c>
      <c r="D36" s="73"/>
      <c r="E36" s="73"/>
      <c r="F36" s="15" t="s">
        <v>11</v>
      </c>
      <c r="G36" s="26"/>
      <c r="H36" s="27"/>
      <c r="I36" s="26"/>
      <c r="J36" s="9"/>
    </row>
    <row r="37" spans="1:10" ht="47.25" customHeight="1" x14ac:dyDescent="0.2">
      <c r="A37" s="2"/>
      <c r="B37" s="2"/>
      <c r="J37" s="9"/>
    </row>
    <row r="38" spans="1:10" s="21" customFormat="1" ht="18.75" customHeight="1" x14ac:dyDescent="0.2">
      <c r="A38" s="20"/>
      <c r="B38" s="20"/>
      <c r="C38" s="74"/>
      <c r="D38" s="240"/>
      <c r="E38" s="241"/>
      <c r="G38" s="242"/>
      <c r="H38" s="243"/>
      <c r="I38" s="243"/>
      <c r="J38" s="25"/>
    </row>
    <row r="39" spans="1:10" ht="12.75" customHeight="1" x14ac:dyDescent="0.2">
      <c r="A39" s="2"/>
      <c r="B39" s="2"/>
      <c r="D39" s="228" t="s">
        <v>2</v>
      </c>
      <c r="E39" s="228"/>
      <c r="H39" s="10" t="s">
        <v>3</v>
      </c>
      <c r="J39" s="9"/>
    </row>
    <row r="40" spans="1:10" ht="13.5" customHeight="1" thickBot="1" x14ac:dyDescent="0.25">
      <c r="A40" s="11"/>
      <c r="B40" s="11"/>
      <c r="C40" s="75"/>
      <c r="D40" s="75"/>
      <c r="E40" s="75"/>
      <c r="F40" s="12"/>
      <c r="G40" s="12"/>
      <c r="H40" s="12"/>
      <c r="I40" s="12"/>
      <c r="J40" s="13"/>
    </row>
    <row r="41" spans="1:10" ht="27" customHeight="1" x14ac:dyDescent="0.2">
      <c r="B41" s="88" t="s">
        <v>17</v>
      </c>
      <c r="C41" s="89"/>
      <c r="D41" s="89"/>
      <c r="E41" s="89"/>
      <c r="F41" s="90"/>
      <c r="G41" s="90"/>
      <c r="H41" s="90"/>
      <c r="I41" s="90"/>
      <c r="J41" s="91"/>
    </row>
    <row r="42" spans="1:10" ht="25.5" customHeight="1" x14ac:dyDescent="0.2">
      <c r="A42" s="87" t="s">
        <v>38</v>
      </c>
      <c r="B42" s="92" t="s">
        <v>18</v>
      </c>
      <c r="C42" s="93" t="s">
        <v>6</v>
      </c>
      <c r="D42" s="93"/>
      <c r="E42" s="93"/>
      <c r="F42" s="94" t="str">
        <f>B27</f>
        <v>Základ pro sníženou DPH</v>
      </c>
      <c r="G42" s="94" t="str">
        <f>B29</f>
        <v>Základ pro základní DPH</v>
      </c>
      <c r="H42" s="95" t="s">
        <v>19</v>
      </c>
      <c r="I42" s="95" t="s">
        <v>1</v>
      </c>
      <c r="J42" s="96" t="s">
        <v>0</v>
      </c>
    </row>
    <row r="43" spans="1:10" ht="25.5" hidden="1" customHeight="1" x14ac:dyDescent="0.2">
      <c r="A43" s="87">
        <v>1</v>
      </c>
      <c r="B43" s="97" t="s">
        <v>44</v>
      </c>
      <c r="C43" s="223"/>
      <c r="D43" s="223"/>
      <c r="E43" s="223"/>
      <c r="F43" s="98" t="e">
        <f>'01 11199_00 Pol'!#REF!+'01 11199_01-1 Pol'!#REF!+'01 11199_02 Pol'!AE164+'01 11199_03 Pol'!AE65+'01 11199_04 Pol'!AE148+'01 11199_05 Pol'!AE87+'01 11199_06 Pol'!AE102+'01 11199_07 Pol'!AE68+'01 11199_08 Pol'!AE27</f>
        <v>#REF!</v>
      </c>
      <c r="G43" s="99" t="e">
        <f>'01 11199_00 Pol'!#REF!+'01 11199_01-1 Pol'!#REF!+'01 11199_02 Pol'!AF164+'01 11199_03 Pol'!AF65+'01 11199_04 Pol'!AF148+'01 11199_05 Pol'!AF87+'01 11199_06 Pol'!AF102+'01 11199_07 Pol'!AF68+'01 11199_08 Pol'!AF27</f>
        <v>#REF!</v>
      </c>
      <c r="H43" s="100" t="e">
        <f t="shared" ref="H43:H53" si="1">(F43*SazbaDPH1/100)+(G43*SazbaDPH2/100)</f>
        <v>#REF!</v>
      </c>
      <c r="I43" s="100" t="e">
        <f t="shared" ref="I43:I53" si="2">F43+G43+H43</f>
        <v>#REF!</v>
      </c>
      <c r="J43" s="101" t="e">
        <f t="shared" ref="J43:J53" si="3">IF(CenaCelkemVypocet=0,"",I43/CenaCelkemVypocet*100)</f>
        <v>#REF!</v>
      </c>
    </row>
    <row r="44" spans="1:10" ht="25.5" customHeight="1" x14ac:dyDescent="0.2">
      <c r="A44" s="87">
        <v>2</v>
      </c>
      <c r="B44" s="102" t="s">
        <v>45</v>
      </c>
      <c r="C44" s="227" t="s">
        <v>43</v>
      </c>
      <c r="D44" s="227"/>
      <c r="E44" s="227"/>
      <c r="F44" s="103" t="e">
        <f>'01 11199_00 Pol'!#REF!+'01 11199_01-1 Pol'!#REF!+'01 11199_02 Pol'!AE164+'01 11199_03 Pol'!AE65+'01 11199_04 Pol'!AE148+'01 11199_05 Pol'!AE87+'01 11199_06 Pol'!AE102+'01 11199_07 Pol'!AE68+'01 11199_08 Pol'!AE27</f>
        <v>#REF!</v>
      </c>
      <c r="G44" s="104" t="e">
        <f>'01 11199_00 Pol'!#REF!+'01 11199_01-1 Pol'!#REF!+'01 11199_02 Pol'!AF164+'01 11199_03 Pol'!AF65+'01 11199_04 Pol'!AF148+'01 11199_05 Pol'!AF87+'01 11199_06 Pol'!AF102+'01 11199_07 Pol'!AF68+'01 11199_08 Pol'!AF27</f>
        <v>#REF!</v>
      </c>
      <c r="H44" s="104" t="e">
        <f t="shared" si="1"/>
        <v>#REF!</v>
      </c>
      <c r="I44" s="104" t="e">
        <f t="shared" si="2"/>
        <v>#REF!</v>
      </c>
      <c r="J44" s="105" t="e">
        <f t="shared" si="3"/>
        <v>#REF!</v>
      </c>
    </row>
    <row r="45" spans="1:10" ht="25.5" customHeight="1" x14ac:dyDescent="0.2">
      <c r="A45" s="87">
        <v>3</v>
      </c>
      <c r="B45" s="106" t="s">
        <v>46</v>
      </c>
      <c r="C45" s="223" t="s">
        <v>47</v>
      </c>
      <c r="D45" s="223"/>
      <c r="E45" s="223"/>
      <c r="F45" s="107" t="e">
        <f>'01 11199_00 Pol'!#REF!</f>
        <v>#REF!</v>
      </c>
      <c r="G45" s="100" t="e">
        <f>'01 11199_00 Pol'!#REF!</f>
        <v>#REF!</v>
      </c>
      <c r="H45" s="100" t="e">
        <f t="shared" si="1"/>
        <v>#REF!</v>
      </c>
      <c r="I45" s="100" t="e">
        <f t="shared" si="2"/>
        <v>#REF!</v>
      </c>
      <c r="J45" s="101" t="e">
        <f t="shared" si="3"/>
        <v>#REF!</v>
      </c>
    </row>
    <row r="46" spans="1:10" ht="25.5" customHeight="1" x14ac:dyDescent="0.2">
      <c r="A46" s="87">
        <v>3</v>
      </c>
      <c r="B46" s="106" t="s">
        <v>48</v>
      </c>
      <c r="C46" s="223" t="s">
        <v>49</v>
      </c>
      <c r="D46" s="223"/>
      <c r="E46" s="223"/>
      <c r="F46" s="107" t="e">
        <f>'01 11199_01-1 Pol'!#REF!</f>
        <v>#REF!</v>
      </c>
      <c r="G46" s="100" t="e">
        <f>'01 11199_01-1 Pol'!#REF!</f>
        <v>#REF!</v>
      </c>
      <c r="H46" s="100" t="e">
        <f t="shared" si="1"/>
        <v>#REF!</v>
      </c>
      <c r="I46" s="100" t="e">
        <f t="shared" si="2"/>
        <v>#REF!</v>
      </c>
      <c r="J46" s="101" t="e">
        <f t="shared" si="3"/>
        <v>#REF!</v>
      </c>
    </row>
    <row r="47" spans="1:10" ht="25.5" customHeight="1" x14ac:dyDescent="0.2">
      <c r="A47" s="87">
        <v>3</v>
      </c>
      <c r="B47" s="106" t="s">
        <v>50</v>
      </c>
      <c r="C47" s="223" t="s">
        <v>51</v>
      </c>
      <c r="D47" s="223"/>
      <c r="E47" s="223"/>
      <c r="F47" s="107">
        <f>'01 11199_02 Pol'!AE164</f>
        <v>0</v>
      </c>
      <c r="G47" s="100">
        <f>'01 11199_02 Pol'!AF164</f>
        <v>0</v>
      </c>
      <c r="H47" s="100">
        <f t="shared" si="1"/>
        <v>0</v>
      </c>
      <c r="I47" s="100">
        <f t="shared" si="2"/>
        <v>0</v>
      </c>
      <c r="J47" s="101" t="e">
        <f t="shared" si="3"/>
        <v>#REF!</v>
      </c>
    </row>
    <row r="48" spans="1:10" ht="25.5" customHeight="1" x14ac:dyDescent="0.2">
      <c r="A48" s="87">
        <v>3</v>
      </c>
      <c r="B48" s="106" t="s">
        <v>52</v>
      </c>
      <c r="C48" s="223" t="s">
        <v>53</v>
      </c>
      <c r="D48" s="223"/>
      <c r="E48" s="223"/>
      <c r="F48" s="107">
        <f>'01 11199_03 Pol'!AE65</f>
        <v>0</v>
      </c>
      <c r="G48" s="100">
        <f>'01 11199_03 Pol'!AF65</f>
        <v>0</v>
      </c>
      <c r="H48" s="100">
        <f t="shared" si="1"/>
        <v>0</v>
      </c>
      <c r="I48" s="100">
        <f t="shared" si="2"/>
        <v>0</v>
      </c>
      <c r="J48" s="101" t="e">
        <f t="shared" si="3"/>
        <v>#REF!</v>
      </c>
    </row>
    <row r="49" spans="1:10" ht="25.5" customHeight="1" x14ac:dyDescent="0.2">
      <c r="A49" s="87">
        <v>3</v>
      </c>
      <c r="B49" s="106" t="s">
        <v>54</v>
      </c>
      <c r="C49" s="223" t="s">
        <v>55</v>
      </c>
      <c r="D49" s="223"/>
      <c r="E49" s="223"/>
      <c r="F49" s="107">
        <f>'01 11199_04 Pol'!AE148</f>
        <v>0</v>
      </c>
      <c r="G49" s="100">
        <f>'01 11199_04 Pol'!AF148</f>
        <v>0</v>
      </c>
      <c r="H49" s="100">
        <f t="shared" si="1"/>
        <v>0</v>
      </c>
      <c r="I49" s="100">
        <f t="shared" si="2"/>
        <v>0</v>
      </c>
      <c r="J49" s="101" t="e">
        <f t="shared" si="3"/>
        <v>#REF!</v>
      </c>
    </row>
    <row r="50" spans="1:10" ht="25.5" customHeight="1" x14ac:dyDescent="0.2">
      <c r="A50" s="87">
        <v>3</v>
      </c>
      <c r="B50" s="106" t="s">
        <v>56</v>
      </c>
      <c r="C50" s="223" t="s">
        <v>57</v>
      </c>
      <c r="D50" s="223"/>
      <c r="E50" s="223"/>
      <c r="F50" s="107">
        <f>'01 11199_05 Pol'!AE87</f>
        <v>0</v>
      </c>
      <c r="G50" s="100">
        <f>'01 11199_05 Pol'!AF87</f>
        <v>0</v>
      </c>
      <c r="H50" s="100">
        <f t="shared" si="1"/>
        <v>0</v>
      </c>
      <c r="I50" s="100">
        <f t="shared" si="2"/>
        <v>0</v>
      </c>
      <c r="J50" s="101" t="e">
        <f t="shared" si="3"/>
        <v>#REF!</v>
      </c>
    </row>
    <row r="51" spans="1:10" ht="25.5" customHeight="1" x14ac:dyDescent="0.2">
      <c r="A51" s="87">
        <v>3</v>
      </c>
      <c r="B51" s="106" t="s">
        <v>58</v>
      </c>
      <c r="C51" s="223" t="s">
        <v>59</v>
      </c>
      <c r="D51" s="223"/>
      <c r="E51" s="223"/>
      <c r="F51" s="107">
        <f>'01 11199_06 Pol'!AE102</f>
        <v>0</v>
      </c>
      <c r="G51" s="100">
        <f>'01 11199_06 Pol'!AF102</f>
        <v>0</v>
      </c>
      <c r="H51" s="100">
        <f t="shared" si="1"/>
        <v>0</v>
      </c>
      <c r="I51" s="100">
        <f t="shared" si="2"/>
        <v>0</v>
      </c>
      <c r="J51" s="101" t="e">
        <f t="shared" si="3"/>
        <v>#REF!</v>
      </c>
    </row>
    <row r="52" spans="1:10" ht="25.5" customHeight="1" x14ac:dyDescent="0.2">
      <c r="A52" s="87">
        <v>3</v>
      </c>
      <c r="B52" s="106" t="s">
        <v>60</v>
      </c>
      <c r="C52" s="223" t="s">
        <v>61</v>
      </c>
      <c r="D52" s="223"/>
      <c r="E52" s="223"/>
      <c r="F52" s="107">
        <f>'01 11199_07 Pol'!AE68</f>
        <v>0</v>
      </c>
      <c r="G52" s="100">
        <f>'01 11199_07 Pol'!AF68</f>
        <v>0</v>
      </c>
      <c r="H52" s="100">
        <f t="shared" si="1"/>
        <v>0</v>
      </c>
      <c r="I52" s="100">
        <f t="shared" si="2"/>
        <v>0</v>
      </c>
      <c r="J52" s="101" t="e">
        <f t="shared" si="3"/>
        <v>#REF!</v>
      </c>
    </row>
    <row r="53" spans="1:10" ht="25.5" customHeight="1" x14ac:dyDescent="0.2">
      <c r="A53" s="87">
        <v>3</v>
      </c>
      <c r="B53" s="106" t="s">
        <v>62</v>
      </c>
      <c r="C53" s="223" t="s">
        <v>63</v>
      </c>
      <c r="D53" s="223"/>
      <c r="E53" s="223"/>
      <c r="F53" s="107">
        <f>'01 11199_08 Pol'!AE27</f>
        <v>0</v>
      </c>
      <c r="G53" s="100">
        <f>'01 11199_08 Pol'!AF27</f>
        <v>0</v>
      </c>
      <c r="H53" s="100">
        <f t="shared" si="1"/>
        <v>0</v>
      </c>
      <c r="I53" s="100">
        <f t="shared" si="2"/>
        <v>0</v>
      </c>
      <c r="J53" s="101" t="e">
        <f t="shared" si="3"/>
        <v>#REF!</v>
      </c>
    </row>
    <row r="54" spans="1:10" ht="25.5" customHeight="1" x14ac:dyDescent="0.2">
      <c r="A54" s="87"/>
      <c r="B54" s="224" t="s">
        <v>64</v>
      </c>
      <c r="C54" s="225"/>
      <c r="D54" s="225"/>
      <c r="E54" s="226"/>
      <c r="F54" s="108" t="e">
        <f>SUMIF(A43:A53,"=1",F43:F53)</f>
        <v>#REF!</v>
      </c>
      <c r="G54" s="109" t="e">
        <f>SUMIF(A43:A53,"=1",G43:G53)</f>
        <v>#REF!</v>
      </c>
      <c r="H54" s="109" t="e">
        <f>SUMIF(A43:A53,"=1",H43:H53)</f>
        <v>#REF!</v>
      </c>
      <c r="I54" s="109" t="e">
        <f>SUMIF(A43:A53,"=1",I43:I53)</f>
        <v>#REF!</v>
      </c>
      <c r="J54" s="110" t="e">
        <f>SUMIF(A43:A53,"=1",J43:J53)</f>
        <v>#REF!</v>
      </c>
    </row>
    <row r="58" spans="1:10" ht="15.75" x14ac:dyDescent="0.25">
      <c r="B58" s="119" t="s">
        <v>66</v>
      </c>
    </row>
    <row r="60" spans="1:10" ht="25.5" customHeight="1" x14ac:dyDescent="0.2">
      <c r="A60" s="121"/>
      <c r="B60" s="124" t="s">
        <v>18</v>
      </c>
      <c r="C60" s="124" t="s">
        <v>6</v>
      </c>
      <c r="D60" s="125"/>
      <c r="E60" s="125"/>
      <c r="F60" s="126" t="s">
        <v>67</v>
      </c>
      <c r="G60" s="126"/>
      <c r="H60" s="126"/>
      <c r="I60" s="126" t="s">
        <v>30</v>
      </c>
      <c r="J60" s="126" t="s">
        <v>0</v>
      </c>
    </row>
    <row r="61" spans="1:10" ht="36.75" customHeight="1" x14ac:dyDescent="0.2">
      <c r="A61" s="122"/>
      <c r="B61" s="127" t="s">
        <v>68</v>
      </c>
      <c r="C61" s="221" t="s">
        <v>69</v>
      </c>
      <c r="D61" s="222"/>
      <c r="E61" s="222"/>
      <c r="F61" s="136" t="s">
        <v>26</v>
      </c>
      <c r="G61" s="128"/>
      <c r="H61" s="128"/>
      <c r="I61" s="128">
        <f>'01 11199_07 Pol'!G8</f>
        <v>0</v>
      </c>
      <c r="J61" s="133" t="e">
        <f>IF(I113=0,"",I61/I113*100)</f>
        <v>#REF!</v>
      </c>
    </row>
    <row r="62" spans="1:10" ht="36.75" customHeight="1" x14ac:dyDescent="0.2">
      <c r="A62" s="122"/>
      <c r="B62" s="127" t="s">
        <v>68</v>
      </c>
      <c r="C62" s="221" t="s">
        <v>70</v>
      </c>
      <c r="D62" s="222"/>
      <c r="E62" s="222"/>
      <c r="F62" s="136" t="s">
        <v>26</v>
      </c>
      <c r="G62" s="128"/>
      <c r="H62" s="128"/>
      <c r="I62" s="128">
        <f>'01 11199_05 Pol'!G8</f>
        <v>0</v>
      </c>
      <c r="J62" s="133" t="e">
        <f>IF(I113=0,"",I62/I113*100)</f>
        <v>#REF!</v>
      </c>
    </row>
    <row r="63" spans="1:10" ht="36.75" customHeight="1" x14ac:dyDescent="0.2">
      <c r="A63" s="122"/>
      <c r="B63" s="127" t="s">
        <v>68</v>
      </c>
      <c r="C63" s="221" t="s">
        <v>63</v>
      </c>
      <c r="D63" s="222"/>
      <c r="E63" s="222"/>
      <c r="F63" s="136" t="s">
        <v>26</v>
      </c>
      <c r="G63" s="128"/>
      <c r="H63" s="128"/>
      <c r="I63" s="128">
        <f>'01 11199_08 Pol'!G8</f>
        <v>0</v>
      </c>
      <c r="J63" s="133" t="e">
        <f>IF(I113=0,"",I63/I113*100)</f>
        <v>#REF!</v>
      </c>
    </row>
    <row r="64" spans="1:10" ht="36.75" customHeight="1" x14ac:dyDescent="0.2">
      <c r="A64" s="122"/>
      <c r="B64" s="127" t="s">
        <v>71</v>
      </c>
      <c r="C64" s="221" t="s">
        <v>72</v>
      </c>
      <c r="D64" s="222"/>
      <c r="E64" s="222"/>
      <c r="F64" s="136" t="s">
        <v>26</v>
      </c>
      <c r="G64" s="128"/>
      <c r="H64" s="128"/>
      <c r="I64" s="128">
        <f>'01 11199_05 Pol'!G37</f>
        <v>0</v>
      </c>
      <c r="J64" s="133" t="e">
        <f>IF(I113=0,"",I64/I113*100)</f>
        <v>#REF!</v>
      </c>
    </row>
    <row r="65" spans="1:10" ht="36.75" customHeight="1" x14ac:dyDescent="0.2">
      <c r="A65" s="122"/>
      <c r="B65" s="127" t="s">
        <v>71</v>
      </c>
      <c r="C65" s="221" t="s">
        <v>73</v>
      </c>
      <c r="D65" s="222"/>
      <c r="E65" s="222"/>
      <c r="F65" s="136" t="s">
        <v>26</v>
      </c>
      <c r="G65" s="128"/>
      <c r="H65" s="128"/>
      <c r="I65" s="128">
        <f>'01 11199_07 Pol'!G46</f>
        <v>0</v>
      </c>
      <c r="J65" s="133" t="e">
        <f>IF(I113=0,"",I65/I113*100)</f>
        <v>#REF!</v>
      </c>
    </row>
    <row r="66" spans="1:10" ht="36.75" customHeight="1" x14ac:dyDescent="0.2">
      <c r="A66" s="122"/>
      <c r="B66" s="127" t="s">
        <v>74</v>
      </c>
      <c r="C66" s="221" t="s">
        <v>75</v>
      </c>
      <c r="D66" s="222"/>
      <c r="E66" s="222"/>
      <c r="F66" s="136" t="s">
        <v>26</v>
      </c>
      <c r="G66" s="128"/>
      <c r="H66" s="128"/>
      <c r="I66" s="128">
        <f>'01 11199_04 Pol'!G8</f>
        <v>0</v>
      </c>
      <c r="J66" s="133" t="e">
        <f>IF(I113=0,"",I66/I113*100)</f>
        <v>#REF!</v>
      </c>
    </row>
    <row r="67" spans="1:10" ht="36.75" customHeight="1" x14ac:dyDescent="0.2">
      <c r="A67" s="122"/>
      <c r="B67" s="127" t="s">
        <v>76</v>
      </c>
      <c r="C67" s="221" t="s">
        <v>77</v>
      </c>
      <c r="D67" s="222"/>
      <c r="E67" s="222"/>
      <c r="F67" s="136" t="s">
        <v>26</v>
      </c>
      <c r="G67" s="128"/>
      <c r="H67" s="128"/>
      <c r="I67" s="128">
        <f>'01 11199_04 Pol'!G17</f>
        <v>0</v>
      </c>
      <c r="J67" s="133" t="e">
        <f>IF(I113=0,"",I67/I113*100)</f>
        <v>#REF!</v>
      </c>
    </row>
    <row r="68" spans="1:10" ht="36.75" customHeight="1" x14ac:dyDescent="0.2">
      <c r="A68" s="122"/>
      <c r="B68" s="127" t="s">
        <v>78</v>
      </c>
      <c r="C68" s="221" t="s">
        <v>79</v>
      </c>
      <c r="D68" s="222"/>
      <c r="E68" s="222"/>
      <c r="F68" s="136" t="s">
        <v>26</v>
      </c>
      <c r="G68" s="128"/>
      <c r="H68" s="128"/>
      <c r="I68" s="128">
        <f>'01 11199_05 Pol'!G54</f>
        <v>0</v>
      </c>
      <c r="J68" s="133" t="e">
        <f>IF(I113=0,"",I68/I113*100)</f>
        <v>#REF!</v>
      </c>
    </row>
    <row r="69" spans="1:10" ht="36.75" customHeight="1" x14ac:dyDescent="0.2">
      <c r="A69" s="122"/>
      <c r="B69" s="127" t="s">
        <v>80</v>
      </c>
      <c r="C69" s="221" t="s">
        <v>81</v>
      </c>
      <c r="D69" s="222"/>
      <c r="E69" s="222"/>
      <c r="F69" s="136" t="s">
        <v>26</v>
      </c>
      <c r="G69" s="128"/>
      <c r="H69" s="128"/>
      <c r="I69" s="128">
        <f>'01 11199_04 Pol'!G40</f>
        <v>0</v>
      </c>
      <c r="J69" s="133" t="e">
        <f>IF(I113=0,"",I69/I113*100)</f>
        <v>#REF!</v>
      </c>
    </row>
    <row r="70" spans="1:10" ht="36.75" customHeight="1" x14ac:dyDescent="0.2">
      <c r="A70" s="122"/>
      <c r="B70" s="127" t="s">
        <v>82</v>
      </c>
      <c r="C70" s="221" t="s">
        <v>83</v>
      </c>
      <c r="D70" s="222"/>
      <c r="E70" s="222"/>
      <c r="F70" s="136" t="s">
        <v>26</v>
      </c>
      <c r="G70" s="128"/>
      <c r="H70" s="128"/>
      <c r="I70" s="128">
        <f>'01 11199_04 Pol'!G67</f>
        <v>0</v>
      </c>
      <c r="J70" s="133" t="e">
        <f>IF(I113=0,"",I70/I113*100)</f>
        <v>#REF!</v>
      </c>
    </row>
    <row r="71" spans="1:10" ht="36.75" customHeight="1" x14ac:dyDescent="0.2">
      <c r="A71" s="122"/>
      <c r="B71" s="127" t="s">
        <v>84</v>
      </c>
      <c r="C71" s="221" t="s">
        <v>85</v>
      </c>
      <c r="D71" s="222"/>
      <c r="E71" s="222"/>
      <c r="F71" s="136" t="s">
        <v>26</v>
      </c>
      <c r="G71" s="128"/>
      <c r="H71" s="128"/>
      <c r="I71" s="128">
        <f>'01 11199_04 Pol'!G86</f>
        <v>0</v>
      </c>
      <c r="J71" s="133" t="e">
        <f>IF(I113=0,"",I71/I113*100)</f>
        <v>#REF!</v>
      </c>
    </row>
    <row r="72" spans="1:10" ht="36.75" customHeight="1" x14ac:dyDescent="0.2">
      <c r="A72" s="122"/>
      <c r="B72" s="127" t="s">
        <v>86</v>
      </c>
      <c r="C72" s="221" t="s">
        <v>87</v>
      </c>
      <c r="D72" s="222"/>
      <c r="E72" s="222"/>
      <c r="F72" s="136" t="s">
        <v>26</v>
      </c>
      <c r="G72" s="128"/>
      <c r="H72" s="128"/>
      <c r="I72" s="128">
        <f>'01 11199_04 Pol'!G126</f>
        <v>0</v>
      </c>
      <c r="J72" s="133" t="e">
        <f>IF(I113=0,"",I72/I113*100)</f>
        <v>#REF!</v>
      </c>
    </row>
    <row r="73" spans="1:10" ht="36.75" customHeight="1" x14ac:dyDescent="0.2">
      <c r="A73" s="122"/>
      <c r="B73" s="127" t="s">
        <v>88</v>
      </c>
      <c r="C73" s="221" t="s">
        <v>89</v>
      </c>
      <c r="D73" s="222"/>
      <c r="E73" s="222"/>
      <c r="F73" s="136" t="s">
        <v>26</v>
      </c>
      <c r="G73" s="128"/>
      <c r="H73" s="128"/>
      <c r="I73" s="128">
        <f>'01 11199_05 Pol'!G74</f>
        <v>0</v>
      </c>
      <c r="J73" s="133" t="e">
        <f>IF(I113=0,"",I73/I113*100)</f>
        <v>#REF!</v>
      </c>
    </row>
    <row r="74" spans="1:10" ht="36.75" customHeight="1" x14ac:dyDescent="0.2">
      <c r="A74" s="122"/>
      <c r="B74" s="127" t="s">
        <v>90</v>
      </c>
      <c r="C74" s="221" t="s">
        <v>91</v>
      </c>
      <c r="D74" s="222"/>
      <c r="E74" s="222"/>
      <c r="F74" s="136" t="s">
        <v>26</v>
      </c>
      <c r="G74" s="128"/>
      <c r="H74" s="128"/>
      <c r="I74" s="128">
        <f>'01 11199_02 Pol'!G10</f>
        <v>0</v>
      </c>
      <c r="J74" s="133" t="e">
        <f>IF(I113=0,"",I74/I113*100)</f>
        <v>#REF!</v>
      </c>
    </row>
    <row r="75" spans="1:10" ht="36.75" customHeight="1" x14ac:dyDescent="0.2">
      <c r="A75" s="122"/>
      <c r="B75" s="127" t="s">
        <v>92</v>
      </c>
      <c r="C75" s="221" t="s">
        <v>93</v>
      </c>
      <c r="D75" s="222"/>
      <c r="E75" s="222"/>
      <c r="F75" s="136" t="s">
        <v>26</v>
      </c>
      <c r="G75" s="128"/>
      <c r="H75" s="128"/>
      <c r="I75" s="128">
        <f>'01 11199_01-1 Pol'!G8+'01 11199_02 Pol'!G13</f>
        <v>0</v>
      </c>
      <c r="J75" s="133" t="e">
        <f>IF(I113=0,"",I75/I113*100)</f>
        <v>#REF!</v>
      </c>
    </row>
    <row r="76" spans="1:10" ht="36.75" customHeight="1" x14ac:dyDescent="0.2">
      <c r="A76" s="122"/>
      <c r="B76" s="127" t="s">
        <v>94</v>
      </c>
      <c r="C76" s="221" t="s">
        <v>95</v>
      </c>
      <c r="D76" s="222"/>
      <c r="E76" s="222"/>
      <c r="F76" s="136" t="s">
        <v>26</v>
      </c>
      <c r="G76" s="128"/>
      <c r="H76" s="128"/>
      <c r="I76" s="128">
        <f>'01 11199_01-1 Pol'!G103</f>
        <v>0</v>
      </c>
      <c r="J76" s="133" t="e">
        <f>IF(I113=0,"",I76/I113*100)</f>
        <v>#REF!</v>
      </c>
    </row>
    <row r="77" spans="1:10" ht="36.75" customHeight="1" x14ac:dyDescent="0.2">
      <c r="A77" s="122"/>
      <c r="B77" s="127" t="s">
        <v>96</v>
      </c>
      <c r="C77" s="221" t="s">
        <v>97</v>
      </c>
      <c r="D77" s="222"/>
      <c r="E77" s="222"/>
      <c r="F77" s="136" t="s">
        <v>26</v>
      </c>
      <c r="G77" s="128"/>
      <c r="H77" s="128"/>
      <c r="I77" s="128">
        <f>'01 11199_02 Pol'!G15+'01 11199_03 Pol'!G8+'01 11199_06 Pol'!G8</f>
        <v>0</v>
      </c>
      <c r="J77" s="133" t="e">
        <f>IF(I113=0,"",I77/I113*100)</f>
        <v>#REF!</v>
      </c>
    </row>
    <row r="78" spans="1:10" ht="36.75" customHeight="1" x14ac:dyDescent="0.2">
      <c r="A78" s="122"/>
      <c r="B78" s="127" t="s">
        <v>96</v>
      </c>
      <c r="C78" s="221" t="s">
        <v>98</v>
      </c>
      <c r="D78" s="222"/>
      <c r="E78" s="222"/>
      <c r="F78" s="136" t="s">
        <v>26</v>
      </c>
      <c r="G78" s="128"/>
      <c r="H78" s="128"/>
      <c r="I78" s="128">
        <f>'01 11199_01-1 Pol'!G131</f>
        <v>0</v>
      </c>
      <c r="J78" s="133" t="e">
        <f>IF(I113=0,"",I78/I113*100)</f>
        <v>#REF!</v>
      </c>
    </row>
    <row r="79" spans="1:10" ht="36.75" customHeight="1" x14ac:dyDescent="0.2">
      <c r="A79" s="122"/>
      <c r="B79" s="127" t="s">
        <v>99</v>
      </c>
      <c r="C79" s="221" t="s">
        <v>100</v>
      </c>
      <c r="D79" s="222"/>
      <c r="E79" s="222"/>
      <c r="F79" s="136" t="s">
        <v>26</v>
      </c>
      <c r="G79" s="128"/>
      <c r="H79" s="128"/>
      <c r="I79" s="128">
        <f>'01 11199_02 Pol'!G18</f>
        <v>0</v>
      </c>
      <c r="J79" s="133" t="e">
        <f>IF(I113=0,"",I79/I113*100)</f>
        <v>#REF!</v>
      </c>
    </row>
    <row r="80" spans="1:10" ht="36.75" customHeight="1" x14ac:dyDescent="0.2">
      <c r="A80" s="122"/>
      <c r="B80" s="127" t="s">
        <v>101</v>
      </c>
      <c r="C80" s="221" t="s">
        <v>102</v>
      </c>
      <c r="D80" s="222"/>
      <c r="E80" s="222"/>
      <c r="F80" s="136" t="s">
        <v>26</v>
      </c>
      <c r="G80" s="128"/>
      <c r="H80" s="128"/>
      <c r="I80" s="128">
        <f>'01 11199_02 Pol'!G20+'01 11199_03 Pol'!G11+'01 11199_06 Pol'!G10</f>
        <v>0</v>
      </c>
      <c r="J80" s="133" t="e">
        <f>IF(I113=0,"",I80/I113*100)</f>
        <v>#REF!</v>
      </c>
    </row>
    <row r="81" spans="1:10" ht="36.75" customHeight="1" x14ac:dyDescent="0.2">
      <c r="A81" s="122"/>
      <c r="B81" s="127" t="s">
        <v>101</v>
      </c>
      <c r="C81" s="221" t="s">
        <v>103</v>
      </c>
      <c r="D81" s="222"/>
      <c r="E81" s="222"/>
      <c r="F81" s="136" t="s">
        <v>26</v>
      </c>
      <c r="G81" s="128"/>
      <c r="H81" s="128"/>
      <c r="I81" s="128">
        <f>'01 11199_01-1 Pol'!G249</f>
        <v>0</v>
      </c>
      <c r="J81" s="133" t="e">
        <f>IF(I113=0,"",I81/I113*100)</f>
        <v>#REF!</v>
      </c>
    </row>
    <row r="82" spans="1:10" ht="36.75" customHeight="1" x14ac:dyDescent="0.2">
      <c r="A82" s="122"/>
      <c r="B82" s="127" t="s">
        <v>104</v>
      </c>
      <c r="C82" s="221" t="s">
        <v>105</v>
      </c>
      <c r="D82" s="222"/>
      <c r="E82" s="222"/>
      <c r="F82" s="136" t="s">
        <v>26</v>
      </c>
      <c r="G82" s="128"/>
      <c r="H82" s="128"/>
      <c r="I82" s="128">
        <f>'01 11199_01-1 Pol'!G421</f>
        <v>0</v>
      </c>
      <c r="J82" s="133" t="e">
        <f>IF(I113=0,"",I82/I113*100)</f>
        <v>#REF!</v>
      </c>
    </row>
    <row r="83" spans="1:10" ht="36.75" customHeight="1" x14ac:dyDescent="0.2">
      <c r="A83" s="122"/>
      <c r="B83" s="127" t="s">
        <v>106</v>
      </c>
      <c r="C83" s="221" t="s">
        <v>107</v>
      </c>
      <c r="D83" s="222"/>
      <c r="E83" s="222"/>
      <c r="F83" s="136" t="s">
        <v>26</v>
      </c>
      <c r="G83" s="128"/>
      <c r="H83" s="128"/>
      <c r="I83" s="128">
        <f>'01 11199_02 Pol'!G28+'01 11199_03 Pol'!G16</f>
        <v>0</v>
      </c>
      <c r="J83" s="133" t="e">
        <f>IF(I113=0,"",I83/I113*100)</f>
        <v>#REF!</v>
      </c>
    </row>
    <row r="84" spans="1:10" ht="36.75" customHeight="1" x14ac:dyDescent="0.2">
      <c r="A84" s="122"/>
      <c r="B84" s="127" t="s">
        <v>108</v>
      </c>
      <c r="C84" s="221" t="s">
        <v>109</v>
      </c>
      <c r="D84" s="222"/>
      <c r="E84" s="222"/>
      <c r="F84" s="136" t="s">
        <v>26</v>
      </c>
      <c r="G84" s="128"/>
      <c r="H84" s="128"/>
      <c r="I84" s="128">
        <f>'01 11199_03 Pol'!G23</f>
        <v>0</v>
      </c>
      <c r="J84" s="133" t="e">
        <f>IF(I113=0,"",I84/I113*100)</f>
        <v>#REF!</v>
      </c>
    </row>
    <row r="85" spans="1:10" ht="36.75" customHeight="1" x14ac:dyDescent="0.2">
      <c r="A85" s="122"/>
      <c r="B85" s="127" t="s">
        <v>26</v>
      </c>
      <c r="C85" s="221" t="s">
        <v>110</v>
      </c>
      <c r="D85" s="222"/>
      <c r="E85" s="222"/>
      <c r="F85" s="136" t="s">
        <v>26</v>
      </c>
      <c r="G85" s="128"/>
      <c r="H85" s="128"/>
      <c r="I85" s="128">
        <f>'01 11199_02 Pol'!G8</f>
        <v>0</v>
      </c>
      <c r="J85" s="133" t="e">
        <f>IF(I113=0,"",I85/I113*100)</f>
        <v>#REF!</v>
      </c>
    </row>
    <row r="86" spans="1:10" ht="36.75" customHeight="1" x14ac:dyDescent="0.2">
      <c r="A86" s="122"/>
      <c r="B86" s="127" t="s">
        <v>111</v>
      </c>
      <c r="C86" s="221" t="s">
        <v>112</v>
      </c>
      <c r="D86" s="222"/>
      <c r="E86" s="222"/>
      <c r="F86" s="136" t="s">
        <v>26</v>
      </c>
      <c r="G86" s="128"/>
      <c r="H86" s="128"/>
      <c r="I86" s="128">
        <f>'01 11199_03 Pol'!G62</f>
        <v>0</v>
      </c>
      <c r="J86" s="133" t="e">
        <f>IF(I113=0,"",I86/I113*100)</f>
        <v>#REF!</v>
      </c>
    </row>
    <row r="87" spans="1:10" ht="36.75" customHeight="1" x14ac:dyDescent="0.2">
      <c r="A87" s="122"/>
      <c r="B87" s="127" t="s">
        <v>113</v>
      </c>
      <c r="C87" s="221" t="s">
        <v>114</v>
      </c>
      <c r="D87" s="222"/>
      <c r="E87" s="222"/>
      <c r="F87" s="136" t="s">
        <v>26</v>
      </c>
      <c r="G87" s="128"/>
      <c r="H87" s="128"/>
      <c r="I87" s="128" t="e">
        <f>'01 11199_00 Pol'!#REF!</f>
        <v>#REF!</v>
      </c>
      <c r="J87" s="133" t="e">
        <f>IF(I113=0,"",I87/I113*100)</f>
        <v>#REF!</v>
      </c>
    </row>
    <row r="88" spans="1:10" ht="36.75" customHeight="1" x14ac:dyDescent="0.2">
      <c r="A88" s="122"/>
      <c r="B88" s="127" t="s">
        <v>115</v>
      </c>
      <c r="C88" s="221" t="s">
        <v>116</v>
      </c>
      <c r="D88" s="222"/>
      <c r="E88" s="222"/>
      <c r="F88" s="136" t="s">
        <v>26</v>
      </c>
      <c r="G88" s="128"/>
      <c r="H88" s="128"/>
      <c r="I88" s="128" t="e">
        <f>'01 11199_00 Pol'!#REF!</f>
        <v>#REF!</v>
      </c>
      <c r="J88" s="133" t="e">
        <f>IF(I113=0,"",I88/I113*100)</f>
        <v>#REF!</v>
      </c>
    </row>
    <row r="89" spans="1:10" ht="36.75" customHeight="1" x14ac:dyDescent="0.2">
      <c r="A89" s="122"/>
      <c r="B89" s="127" t="s">
        <v>117</v>
      </c>
      <c r="C89" s="221" t="s">
        <v>118</v>
      </c>
      <c r="D89" s="222"/>
      <c r="E89" s="222"/>
      <c r="F89" s="136" t="s">
        <v>26</v>
      </c>
      <c r="G89" s="128"/>
      <c r="H89" s="128"/>
      <c r="I89" s="128" t="e">
        <f>'01 11199_00 Pol'!#REF!</f>
        <v>#REF!</v>
      </c>
      <c r="J89" s="133" t="e">
        <f>IF(I113=0,"",I89/I113*100)</f>
        <v>#REF!</v>
      </c>
    </row>
    <row r="90" spans="1:10" ht="36.75" customHeight="1" x14ac:dyDescent="0.2">
      <c r="A90" s="122"/>
      <c r="B90" s="127" t="s">
        <v>119</v>
      </c>
      <c r="C90" s="221" t="s">
        <v>29</v>
      </c>
      <c r="D90" s="222"/>
      <c r="E90" s="222"/>
      <c r="F90" s="136" t="s">
        <v>26</v>
      </c>
      <c r="G90" s="128"/>
      <c r="H90" s="128"/>
      <c r="I90" s="128" t="e">
        <f>'01 11199_00 Pol'!#REF!</f>
        <v>#REF!</v>
      </c>
      <c r="J90" s="133" t="e">
        <f>IF(I113=0,"",I90/I113*100)</f>
        <v>#REF!</v>
      </c>
    </row>
    <row r="91" spans="1:10" ht="36.75" customHeight="1" x14ac:dyDescent="0.2">
      <c r="A91" s="122"/>
      <c r="B91" s="127" t="s">
        <v>120</v>
      </c>
      <c r="C91" s="221" t="s">
        <v>121</v>
      </c>
      <c r="D91" s="222"/>
      <c r="E91" s="222"/>
      <c r="F91" s="136" t="s">
        <v>27</v>
      </c>
      <c r="G91" s="128"/>
      <c r="H91" s="128"/>
      <c r="I91" s="128">
        <f>'01 11199_01-1 Pol'!G423</f>
        <v>0</v>
      </c>
      <c r="J91" s="133" t="e">
        <f>IF(I113=0,"",I91/I113*100)</f>
        <v>#REF!</v>
      </c>
    </row>
    <row r="92" spans="1:10" ht="36.75" customHeight="1" x14ac:dyDescent="0.2">
      <c r="A92" s="122"/>
      <c r="B92" s="127" t="s">
        <v>122</v>
      </c>
      <c r="C92" s="221" t="s">
        <v>123</v>
      </c>
      <c r="D92" s="222"/>
      <c r="E92" s="222"/>
      <c r="F92" s="136" t="s">
        <v>27</v>
      </c>
      <c r="G92" s="128"/>
      <c r="H92" s="128"/>
      <c r="I92" s="128">
        <f>'01 11199_01-1 Pol'!G428+'01 11199_02 Pol'!G35+'01 11199_03 Pol'!G25</f>
        <v>0</v>
      </c>
      <c r="J92" s="133" t="e">
        <f>IF(I113=0,"",I92/I113*100)</f>
        <v>#REF!</v>
      </c>
    </row>
    <row r="93" spans="1:10" ht="36.75" customHeight="1" x14ac:dyDescent="0.2">
      <c r="A93" s="122"/>
      <c r="B93" s="127" t="s">
        <v>124</v>
      </c>
      <c r="C93" s="221" t="s">
        <v>125</v>
      </c>
      <c r="D93" s="222"/>
      <c r="E93" s="222"/>
      <c r="F93" s="136" t="s">
        <v>27</v>
      </c>
      <c r="G93" s="128"/>
      <c r="H93" s="128"/>
      <c r="I93" s="128">
        <f>'01 11199_02 Pol'!G38</f>
        <v>0</v>
      </c>
      <c r="J93" s="133" t="e">
        <f>IF(I113=0,"",I93/I113*100)</f>
        <v>#REF!</v>
      </c>
    </row>
    <row r="94" spans="1:10" ht="36.75" customHeight="1" x14ac:dyDescent="0.2">
      <c r="A94" s="122"/>
      <c r="B94" s="127" t="s">
        <v>126</v>
      </c>
      <c r="C94" s="221" t="s">
        <v>127</v>
      </c>
      <c r="D94" s="222"/>
      <c r="E94" s="222"/>
      <c r="F94" s="136" t="s">
        <v>27</v>
      </c>
      <c r="G94" s="128"/>
      <c r="H94" s="128"/>
      <c r="I94" s="128">
        <f>'01 11199_02 Pol'!G69</f>
        <v>0</v>
      </c>
      <c r="J94" s="133" t="e">
        <f>IF(I113=0,"",I94/I113*100)</f>
        <v>#REF!</v>
      </c>
    </row>
    <row r="95" spans="1:10" ht="36.75" customHeight="1" x14ac:dyDescent="0.2">
      <c r="A95" s="122"/>
      <c r="B95" s="127" t="s">
        <v>128</v>
      </c>
      <c r="C95" s="221" t="s">
        <v>129</v>
      </c>
      <c r="D95" s="222"/>
      <c r="E95" s="222"/>
      <c r="F95" s="136" t="s">
        <v>27</v>
      </c>
      <c r="G95" s="128"/>
      <c r="H95" s="128"/>
      <c r="I95" s="128">
        <f>'01 11199_02 Pol'!G98</f>
        <v>0</v>
      </c>
      <c r="J95" s="133" t="e">
        <f>IF(I113=0,"",I95/I113*100)</f>
        <v>#REF!</v>
      </c>
    </row>
    <row r="96" spans="1:10" ht="36.75" customHeight="1" x14ac:dyDescent="0.2">
      <c r="A96" s="122"/>
      <c r="B96" s="127" t="s">
        <v>130</v>
      </c>
      <c r="C96" s="221" t="s">
        <v>131</v>
      </c>
      <c r="D96" s="222"/>
      <c r="E96" s="222"/>
      <c r="F96" s="136" t="s">
        <v>27</v>
      </c>
      <c r="G96" s="128"/>
      <c r="H96" s="128"/>
      <c r="I96" s="128">
        <f>'01 11199_02 Pol'!G138</f>
        <v>0</v>
      </c>
      <c r="J96" s="133" t="e">
        <f>IF(I113=0,"",I96/I113*100)</f>
        <v>#REF!</v>
      </c>
    </row>
    <row r="97" spans="1:10" ht="36.75" customHeight="1" x14ac:dyDescent="0.2">
      <c r="A97" s="122"/>
      <c r="B97" s="127" t="s">
        <v>132</v>
      </c>
      <c r="C97" s="221" t="s">
        <v>133</v>
      </c>
      <c r="D97" s="222"/>
      <c r="E97" s="222"/>
      <c r="F97" s="136" t="s">
        <v>27</v>
      </c>
      <c r="G97" s="128"/>
      <c r="H97" s="128"/>
      <c r="I97" s="128">
        <f>'01 11199_02 Pol'!G142</f>
        <v>0</v>
      </c>
      <c r="J97" s="133" t="e">
        <f>IF(I113=0,"",I97/I113*100)</f>
        <v>#REF!</v>
      </c>
    </row>
    <row r="98" spans="1:10" ht="36.75" customHeight="1" x14ac:dyDescent="0.2">
      <c r="A98" s="122"/>
      <c r="B98" s="127" t="s">
        <v>134</v>
      </c>
      <c r="C98" s="221" t="s">
        <v>135</v>
      </c>
      <c r="D98" s="222"/>
      <c r="E98" s="222"/>
      <c r="F98" s="136" t="s">
        <v>27</v>
      </c>
      <c r="G98" s="128"/>
      <c r="H98" s="128"/>
      <c r="I98" s="128">
        <f>'01 11199_03 Pol'!G27</f>
        <v>0</v>
      </c>
      <c r="J98" s="133" t="e">
        <f>IF(I113=0,"",I98/I113*100)</f>
        <v>#REF!</v>
      </c>
    </row>
    <row r="99" spans="1:10" ht="36.75" customHeight="1" x14ac:dyDescent="0.2">
      <c r="A99" s="122"/>
      <c r="B99" s="127" t="s">
        <v>136</v>
      </c>
      <c r="C99" s="221" t="s">
        <v>137</v>
      </c>
      <c r="D99" s="222"/>
      <c r="E99" s="222"/>
      <c r="F99" s="136" t="s">
        <v>27</v>
      </c>
      <c r="G99" s="128"/>
      <c r="H99" s="128"/>
      <c r="I99" s="128">
        <f>'01 11199_03 Pol'!G44</f>
        <v>0</v>
      </c>
      <c r="J99" s="133" t="e">
        <f>IF(I113=0,"",I99/I113*100)</f>
        <v>#REF!</v>
      </c>
    </row>
    <row r="100" spans="1:10" ht="36.75" customHeight="1" x14ac:dyDescent="0.2">
      <c r="A100" s="122"/>
      <c r="B100" s="127" t="s">
        <v>138</v>
      </c>
      <c r="C100" s="221" t="s">
        <v>139</v>
      </c>
      <c r="D100" s="222"/>
      <c r="E100" s="222"/>
      <c r="F100" s="136" t="s">
        <v>27</v>
      </c>
      <c r="G100" s="128"/>
      <c r="H100" s="128"/>
      <c r="I100" s="128">
        <f>'01 11199_03 Pol'!G53</f>
        <v>0</v>
      </c>
      <c r="J100" s="133" t="e">
        <f>IF(I113=0,"",I100/I113*100)</f>
        <v>#REF!</v>
      </c>
    </row>
    <row r="101" spans="1:10" ht="36.75" customHeight="1" x14ac:dyDescent="0.2">
      <c r="A101" s="122"/>
      <c r="B101" s="127" t="s">
        <v>140</v>
      </c>
      <c r="C101" s="221" t="s">
        <v>141</v>
      </c>
      <c r="D101" s="222"/>
      <c r="E101" s="222"/>
      <c r="F101" s="136" t="s">
        <v>27</v>
      </c>
      <c r="G101" s="128"/>
      <c r="H101" s="128"/>
      <c r="I101" s="128">
        <f>'01 11199_06 Pol'!G18</f>
        <v>0</v>
      </c>
      <c r="J101" s="133" t="e">
        <f>IF(I113=0,"",I101/I113*100)</f>
        <v>#REF!</v>
      </c>
    </row>
    <row r="102" spans="1:10" ht="36.75" customHeight="1" x14ac:dyDescent="0.2">
      <c r="A102" s="122"/>
      <c r="B102" s="127" t="s">
        <v>142</v>
      </c>
      <c r="C102" s="221" t="s">
        <v>143</v>
      </c>
      <c r="D102" s="222"/>
      <c r="E102" s="222"/>
      <c r="F102" s="136" t="s">
        <v>27</v>
      </c>
      <c r="G102" s="128"/>
      <c r="H102" s="128"/>
      <c r="I102" s="128">
        <f>'01 11199_01-1 Pol'!G456</f>
        <v>0</v>
      </c>
      <c r="J102" s="133" t="e">
        <f>IF(I113=0,"",I102/I113*100)</f>
        <v>#REF!</v>
      </c>
    </row>
    <row r="103" spans="1:10" ht="36.75" customHeight="1" x14ac:dyDescent="0.2">
      <c r="A103" s="122"/>
      <c r="B103" s="127" t="s">
        <v>144</v>
      </c>
      <c r="C103" s="221" t="s">
        <v>145</v>
      </c>
      <c r="D103" s="222"/>
      <c r="E103" s="222"/>
      <c r="F103" s="136" t="s">
        <v>27</v>
      </c>
      <c r="G103" s="128"/>
      <c r="H103" s="128"/>
      <c r="I103" s="128">
        <f>'01 11199_02 Pol'!G161</f>
        <v>0</v>
      </c>
      <c r="J103" s="133" t="e">
        <f>IF(I113=0,"",I103/I113*100)</f>
        <v>#REF!</v>
      </c>
    </row>
    <row r="104" spans="1:10" ht="36.75" customHeight="1" x14ac:dyDescent="0.2">
      <c r="A104" s="122"/>
      <c r="B104" s="127" t="s">
        <v>146</v>
      </c>
      <c r="C104" s="221" t="s">
        <v>147</v>
      </c>
      <c r="D104" s="222"/>
      <c r="E104" s="222"/>
      <c r="F104" s="136" t="s">
        <v>27</v>
      </c>
      <c r="G104" s="128"/>
      <c r="H104" s="128"/>
      <c r="I104" s="128">
        <f>'01 11199_01-1 Pol'!G486</f>
        <v>0</v>
      </c>
      <c r="J104" s="133" t="e">
        <f>IF(I113=0,"",I104/I113*100)</f>
        <v>#REF!</v>
      </c>
    </row>
    <row r="105" spans="1:10" ht="36.75" customHeight="1" x14ac:dyDescent="0.2">
      <c r="A105" s="122"/>
      <c r="B105" s="127" t="s">
        <v>148</v>
      </c>
      <c r="C105" s="221" t="s">
        <v>149</v>
      </c>
      <c r="D105" s="222"/>
      <c r="E105" s="222"/>
      <c r="F105" s="136" t="s">
        <v>27</v>
      </c>
      <c r="G105" s="128"/>
      <c r="H105" s="128"/>
      <c r="I105" s="128">
        <f>'01 11199_01-1 Pol'!G508</f>
        <v>0</v>
      </c>
      <c r="J105" s="133" t="e">
        <f>IF(I113=0,"",I105/I113*100)</f>
        <v>#REF!</v>
      </c>
    </row>
    <row r="106" spans="1:10" ht="36.75" customHeight="1" x14ac:dyDescent="0.2">
      <c r="A106" s="122"/>
      <c r="B106" s="127" t="s">
        <v>150</v>
      </c>
      <c r="C106" s="221" t="s">
        <v>151</v>
      </c>
      <c r="D106" s="222"/>
      <c r="E106" s="222"/>
      <c r="F106" s="136" t="s">
        <v>27</v>
      </c>
      <c r="G106" s="128"/>
      <c r="H106" s="128"/>
      <c r="I106" s="128">
        <f>'01 11199_01-1 Pol'!G628</f>
        <v>0</v>
      </c>
      <c r="J106" s="133" t="e">
        <f>IF(I113=0,"",I106/I113*100)</f>
        <v>#REF!</v>
      </c>
    </row>
    <row r="107" spans="1:10" ht="36.75" customHeight="1" x14ac:dyDescent="0.2">
      <c r="A107" s="122"/>
      <c r="B107" s="127" t="s">
        <v>152</v>
      </c>
      <c r="C107" s="221" t="s">
        <v>153</v>
      </c>
      <c r="D107" s="222"/>
      <c r="E107" s="222"/>
      <c r="F107" s="136" t="s">
        <v>27</v>
      </c>
      <c r="G107" s="128"/>
      <c r="H107" s="128"/>
      <c r="I107" s="128">
        <f>'01 11199_01-1 Pol'!G645</f>
        <v>0</v>
      </c>
      <c r="J107" s="133" t="e">
        <f>IF(I113=0,"",I107/I113*100)</f>
        <v>#REF!</v>
      </c>
    </row>
    <row r="108" spans="1:10" ht="36.75" customHeight="1" x14ac:dyDescent="0.2">
      <c r="A108" s="122"/>
      <c r="B108" s="127" t="s">
        <v>154</v>
      </c>
      <c r="C108" s="221" t="s">
        <v>155</v>
      </c>
      <c r="D108" s="222"/>
      <c r="E108" s="222"/>
      <c r="F108" s="136" t="s">
        <v>27</v>
      </c>
      <c r="G108" s="128"/>
      <c r="H108" s="128"/>
      <c r="I108" s="128">
        <f>'01 11199_01-1 Pol'!G675</f>
        <v>0</v>
      </c>
      <c r="J108" s="133" t="e">
        <f>IF(I113=0,"",I108/I113*100)</f>
        <v>#REF!</v>
      </c>
    </row>
    <row r="109" spans="1:10" ht="36.75" customHeight="1" x14ac:dyDescent="0.2">
      <c r="A109" s="122"/>
      <c r="B109" s="127" t="s">
        <v>156</v>
      </c>
      <c r="C109" s="221" t="s">
        <v>157</v>
      </c>
      <c r="D109" s="222"/>
      <c r="E109" s="222"/>
      <c r="F109" s="136" t="s">
        <v>27</v>
      </c>
      <c r="G109" s="128"/>
      <c r="H109" s="128"/>
      <c r="I109" s="128">
        <f>'01 11199_01-1 Pol'!G683</f>
        <v>0</v>
      </c>
      <c r="J109" s="133" t="e">
        <f>IF(I113=0,"",I109/I113*100)</f>
        <v>#REF!</v>
      </c>
    </row>
    <row r="110" spans="1:10" ht="36.75" customHeight="1" x14ac:dyDescent="0.2">
      <c r="A110" s="122"/>
      <c r="B110" s="127" t="s">
        <v>158</v>
      </c>
      <c r="C110" s="221" t="s">
        <v>159</v>
      </c>
      <c r="D110" s="222"/>
      <c r="E110" s="222"/>
      <c r="F110" s="136" t="s">
        <v>27</v>
      </c>
      <c r="G110" s="128"/>
      <c r="H110" s="128"/>
      <c r="I110" s="128">
        <f>'01 11199_01-1 Pol'!G689</f>
        <v>0</v>
      </c>
      <c r="J110" s="133" t="e">
        <f>IF(I113=0,"",I110/I113*100)</f>
        <v>#REF!</v>
      </c>
    </row>
    <row r="111" spans="1:10" ht="36.75" customHeight="1" x14ac:dyDescent="0.2">
      <c r="A111" s="122"/>
      <c r="B111" s="127" t="s">
        <v>160</v>
      </c>
      <c r="C111" s="221" t="s">
        <v>161</v>
      </c>
      <c r="D111" s="222"/>
      <c r="E111" s="222"/>
      <c r="F111" s="136" t="s">
        <v>27</v>
      </c>
      <c r="G111" s="128"/>
      <c r="H111" s="128"/>
      <c r="I111" s="128">
        <f>'01 11199_01-1 Pol'!G713</f>
        <v>0</v>
      </c>
      <c r="J111" s="133" t="e">
        <f>IF(I113=0,"",I111/I113*100)</f>
        <v>#REF!</v>
      </c>
    </row>
    <row r="112" spans="1:10" ht="36.75" customHeight="1" x14ac:dyDescent="0.2">
      <c r="A112" s="122"/>
      <c r="B112" s="127" t="s">
        <v>162</v>
      </c>
      <c r="C112" s="221" t="s">
        <v>163</v>
      </c>
      <c r="D112" s="222"/>
      <c r="E112" s="222"/>
      <c r="F112" s="136" t="s">
        <v>28</v>
      </c>
      <c r="G112" s="128"/>
      <c r="H112" s="128"/>
      <c r="I112" s="128">
        <f>'01 11199_01-1 Pol'!G724</f>
        <v>0</v>
      </c>
      <c r="J112" s="133" t="e">
        <f>IF(I113=0,"",I112/I113*100)</f>
        <v>#REF!</v>
      </c>
    </row>
    <row r="113" spans="1:10" ht="25.5" customHeight="1" x14ac:dyDescent="0.2">
      <c r="A113" s="123"/>
      <c r="B113" s="129" t="s">
        <v>1</v>
      </c>
      <c r="C113" s="130"/>
      <c r="D113" s="131"/>
      <c r="E113" s="131"/>
      <c r="F113" s="137"/>
      <c r="G113" s="132"/>
      <c r="H113" s="132"/>
      <c r="I113" s="132" t="e">
        <f>SUM(I61:I112)</f>
        <v>#REF!</v>
      </c>
      <c r="J113" s="134" t="e">
        <f>SUM(J61:J112)</f>
        <v>#REF!</v>
      </c>
    </row>
    <row r="114" spans="1:10" x14ac:dyDescent="0.2">
      <c r="F114" s="86"/>
      <c r="G114" s="86"/>
      <c r="H114" s="86"/>
      <c r="I114" s="86"/>
      <c r="J114" s="135"/>
    </row>
    <row r="115" spans="1:10" x14ac:dyDescent="0.2">
      <c r="F115" s="86"/>
      <c r="G115" s="86"/>
      <c r="H115" s="86"/>
      <c r="I115" s="86"/>
      <c r="J115" s="135"/>
    </row>
    <row r="116" spans="1:10" x14ac:dyDescent="0.2">
      <c r="F116" s="86"/>
      <c r="G116" s="86"/>
      <c r="H116" s="86"/>
      <c r="I116" s="86"/>
      <c r="J116" s="135"/>
    </row>
  </sheetData>
  <sheetProtection algorithmName="SHA-512" hashValue="UB3bu/yfncriCNDptnCq2dd7IeaCcVXCHVijnaldBQKX6Z5sPblLo61vaVveiPlXiuTLE0s30NO7Sd7rOvhytw==" saltValue="7dImZawm4i8DDHRiPqyEbQ==" spinCount="100000" sheet="1" objects="1" scenarios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109">
    <mergeCell ref="B1:J1"/>
    <mergeCell ref="G30:I30"/>
    <mergeCell ref="G31:I31"/>
    <mergeCell ref="G22:H22"/>
    <mergeCell ref="I21:J21"/>
    <mergeCell ref="I22:J22"/>
    <mergeCell ref="E22:F22"/>
    <mergeCell ref="E2:J2"/>
    <mergeCell ref="E3:J3"/>
    <mergeCell ref="E15:F15"/>
    <mergeCell ref="D11:G11"/>
    <mergeCell ref="G15:H15"/>
    <mergeCell ref="I15:J15"/>
    <mergeCell ref="I16:J16"/>
    <mergeCell ref="E25:F25"/>
    <mergeCell ref="G25:H25"/>
    <mergeCell ref="E17:F17"/>
    <mergeCell ref="G17:H17"/>
    <mergeCell ref="I17:J17"/>
    <mergeCell ref="I18:J18"/>
    <mergeCell ref="I19:J19"/>
    <mergeCell ref="I20:J20"/>
    <mergeCell ref="E21:F21"/>
    <mergeCell ref="D12:G12"/>
    <mergeCell ref="E4:J4"/>
    <mergeCell ref="G16:H16"/>
    <mergeCell ref="G21:H21"/>
    <mergeCell ref="E16:F16"/>
    <mergeCell ref="E13:G13"/>
    <mergeCell ref="D5:G5"/>
    <mergeCell ref="D6:G6"/>
    <mergeCell ref="E7:G7"/>
    <mergeCell ref="C43:E43"/>
    <mergeCell ref="I23:J23"/>
    <mergeCell ref="C44:E44"/>
    <mergeCell ref="C45:E45"/>
    <mergeCell ref="C46:E46"/>
    <mergeCell ref="C47:E47"/>
    <mergeCell ref="D39:E39"/>
    <mergeCell ref="G28:I28"/>
    <mergeCell ref="G27:I27"/>
    <mergeCell ref="E24:F24"/>
    <mergeCell ref="I24:J24"/>
    <mergeCell ref="I25:J25"/>
    <mergeCell ref="G24:H24"/>
    <mergeCell ref="G33:I33"/>
    <mergeCell ref="G29:I29"/>
    <mergeCell ref="G32:I32"/>
    <mergeCell ref="D38:E38"/>
    <mergeCell ref="G38:I38"/>
    <mergeCell ref="C53:E53"/>
    <mergeCell ref="B54:E54"/>
    <mergeCell ref="C61:E61"/>
    <mergeCell ref="C62:E62"/>
    <mergeCell ref="C63:E63"/>
    <mergeCell ref="C48:E48"/>
    <mergeCell ref="C49:E49"/>
    <mergeCell ref="C50:E50"/>
    <mergeCell ref="C51:E51"/>
    <mergeCell ref="C52:E52"/>
    <mergeCell ref="C69:E69"/>
    <mergeCell ref="C70:E70"/>
    <mergeCell ref="C71:E71"/>
    <mergeCell ref="C72:E72"/>
    <mergeCell ref="C73:E73"/>
    <mergeCell ref="C64:E64"/>
    <mergeCell ref="C65:E65"/>
    <mergeCell ref="C66:E66"/>
    <mergeCell ref="C67:E67"/>
    <mergeCell ref="C68:E68"/>
    <mergeCell ref="C79:E79"/>
    <mergeCell ref="C80:E80"/>
    <mergeCell ref="C81:E81"/>
    <mergeCell ref="C82:E82"/>
    <mergeCell ref="C83:E83"/>
    <mergeCell ref="C74:E74"/>
    <mergeCell ref="C75:E75"/>
    <mergeCell ref="C76:E76"/>
    <mergeCell ref="C77:E77"/>
    <mergeCell ref="C78:E78"/>
    <mergeCell ref="C89:E89"/>
    <mergeCell ref="C90:E90"/>
    <mergeCell ref="C91:E91"/>
    <mergeCell ref="C92:E92"/>
    <mergeCell ref="C93:E93"/>
    <mergeCell ref="C84:E84"/>
    <mergeCell ref="C85:E85"/>
    <mergeCell ref="C86:E86"/>
    <mergeCell ref="C87:E87"/>
    <mergeCell ref="C88:E88"/>
    <mergeCell ref="C99:E99"/>
    <mergeCell ref="C100:E100"/>
    <mergeCell ref="C101:E101"/>
    <mergeCell ref="C102:E102"/>
    <mergeCell ref="C103:E103"/>
    <mergeCell ref="C94:E94"/>
    <mergeCell ref="C95:E95"/>
    <mergeCell ref="C96:E96"/>
    <mergeCell ref="C97:E97"/>
    <mergeCell ref="C98:E98"/>
    <mergeCell ref="C109:E109"/>
    <mergeCell ref="C110:E110"/>
    <mergeCell ref="C111:E111"/>
    <mergeCell ref="C112:E112"/>
    <mergeCell ref="C104:E104"/>
    <mergeCell ref="C105:E105"/>
    <mergeCell ref="C106:E106"/>
    <mergeCell ref="C107:E107"/>
    <mergeCell ref="C108:E108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40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72" t="s">
        <v>7</v>
      </c>
      <c r="B1" s="272"/>
      <c r="C1" s="273"/>
      <c r="D1" s="272"/>
      <c r="E1" s="272"/>
      <c r="F1" s="272"/>
      <c r="G1" s="272"/>
    </row>
    <row r="2" spans="1:7" ht="24.95" customHeight="1" x14ac:dyDescent="0.2">
      <c r="A2" s="50" t="s">
        <v>8</v>
      </c>
      <c r="B2" s="49"/>
      <c r="C2" s="274"/>
      <c r="D2" s="274"/>
      <c r="E2" s="274"/>
      <c r="F2" s="274"/>
      <c r="G2" s="275"/>
    </row>
    <row r="3" spans="1:7" ht="24.95" customHeight="1" x14ac:dyDescent="0.2">
      <c r="A3" s="50" t="s">
        <v>9</v>
      </c>
      <c r="B3" s="49"/>
      <c r="C3" s="274"/>
      <c r="D3" s="274"/>
      <c r="E3" s="274"/>
      <c r="F3" s="274"/>
      <c r="G3" s="275"/>
    </row>
    <row r="4" spans="1:7" ht="24.95" customHeight="1" x14ac:dyDescent="0.2">
      <c r="A4" s="50" t="s">
        <v>10</v>
      </c>
      <c r="B4" s="49"/>
      <c r="C4" s="274"/>
      <c r="D4" s="274"/>
      <c r="E4" s="274"/>
      <c r="F4" s="274"/>
      <c r="G4" s="275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24E1E-4892-4CD2-97A2-7B199FC5FBB4}">
  <sheetPr>
    <outlinePr summaryBelow="0"/>
  </sheetPr>
  <dimension ref="A1:G4969"/>
  <sheetViews>
    <sheetView workbookViewId="0">
      <pane ySplit="7" topLeftCell="A28" activePane="bottomLeft" state="frozen"/>
      <selection pane="bottomLeft" activeCell="E36" sqref="E36:F36"/>
    </sheetView>
  </sheetViews>
  <sheetFormatPr defaultRowHeight="12.75" x14ac:dyDescent="0.2"/>
  <cols>
    <col min="1" max="1" width="3.42578125" customWidth="1"/>
    <col min="2" max="2" width="12.5703125" style="120" customWidth="1"/>
    <col min="3" max="3" width="38.28515625" style="120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2" width="9.140625" customWidth="1"/>
  </cols>
  <sheetData>
    <row r="1" spans="1:7" ht="15.75" customHeight="1" x14ac:dyDescent="0.25">
      <c r="A1" s="276" t="s">
        <v>7</v>
      </c>
      <c r="B1" s="276"/>
      <c r="C1" s="276"/>
      <c r="D1" s="276"/>
      <c r="E1" s="276"/>
      <c r="F1" s="276"/>
      <c r="G1" s="276"/>
    </row>
    <row r="2" spans="1:7" ht="24.95" customHeight="1" x14ac:dyDescent="0.2">
      <c r="A2" s="50" t="s">
        <v>8</v>
      </c>
      <c r="B2" s="49" t="s">
        <v>42</v>
      </c>
      <c r="C2" s="277" t="s">
        <v>43</v>
      </c>
      <c r="D2" s="278"/>
      <c r="E2" s="278"/>
      <c r="F2" s="278"/>
      <c r="G2" s="279"/>
    </row>
    <row r="3" spans="1:7" ht="24.95" customHeight="1" x14ac:dyDescent="0.2">
      <c r="A3" s="50" t="s">
        <v>9</v>
      </c>
      <c r="B3" s="49" t="s">
        <v>45</v>
      </c>
      <c r="C3" s="277" t="s">
        <v>43</v>
      </c>
      <c r="D3" s="278"/>
      <c r="E3" s="278"/>
      <c r="F3" s="278"/>
      <c r="G3" s="279"/>
    </row>
    <row r="4" spans="1:7" ht="24.95" customHeight="1" x14ac:dyDescent="0.2">
      <c r="A4" s="139" t="s">
        <v>10</v>
      </c>
      <c r="B4" s="140" t="s">
        <v>46</v>
      </c>
      <c r="C4" s="280" t="s">
        <v>47</v>
      </c>
      <c r="D4" s="281"/>
      <c r="E4" s="281"/>
      <c r="F4" s="281"/>
      <c r="G4" s="282"/>
    </row>
    <row r="5" spans="1:7" x14ac:dyDescent="0.2">
      <c r="D5" s="10"/>
    </row>
    <row r="6" spans="1:7" x14ac:dyDescent="0.2">
      <c r="A6" s="142" t="s">
        <v>170</v>
      </c>
      <c r="B6" s="144" t="s">
        <v>171</v>
      </c>
      <c r="C6" s="144" t="s">
        <v>172</v>
      </c>
      <c r="D6" s="143" t="s">
        <v>173</v>
      </c>
      <c r="E6" s="142" t="s">
        <v>174</v>
      </c>
      <c r="F6" s="141" t="s">
        <v>175</v>
      </c>
      <c r="G6" s="142" t="s">
        <v>30</v>
      </c>
    </row>
    <row r="7" spans="1:7" hidden="1" x14ac:dyDescent="0.2">
      <c r="A7" s="3"/>
      <c r="B7" s="4"/>
      <c r="C7" s="4"/>
      <c r="D7" s="6"/>
      <c r="E7" s="147"/>
      <c r="F7" s="148"/>
      <c r="G7" s="148"/>
    </row>
    <row r="8" spans="1:7" ht="25.5" x14ac:dyDescent="0.2">
      <c r="A8" s="189"/>
      <c r="B8" s="190" t="s">
        <v>113</v>
      </c>
      <c r="C8" s="191" t="s">
        <v>2226</v>
      </c>
      <c r="D8" s="192"/>
      <c r="E8" s="193"/>
      <c r="F8" s="194"/>
      <c r="G8" s="195">
        <f>SUM(G9:G18)</f>
        <v>0</v>
      </c>
    </row>
    <row r="9" spans="1:7" ht="22.5" x14ac:dyDescent="0.2">
      <c r="A9" s="196">
        <v>1</v>
      </c>
      <c r="B9" s="197" t="s">
        <v>194</v>
      </c>
      <c r="C9" s="198" t="s">
        <v>195</v>
      </c>
      <c r="D9" s="199" t="s">
        <v>196</v>
      </c>
      <c r="E9" s="200">
        <v>1</v>
      </c>
      <c r="F9" s="201"/>
      <c r="G9" s="202">
        <f>F9*E9</f>
        <v>0</v>
      </c>
    </row>
    <row r="10" spans="1:7" ht="22.5" x14ac:dyDescent="0.2">
      <c r="A10" s="203"/>
      <c r="B10" s="204"/>
      <c r="C10" s="205" t="s">
        <v>2227</v>
      </c>
      <c r="D10" s="206"/>
      <c r="E10" s="207"/>
      <c r="F10" s="208"/>
      <c r="G10" s="208"/>
    </row>
    <row r="11" spans="1:7" x14ac:dyDescent="0.2">
      <c r="A11" s="196">
        <v>2</v>
      </c>
      <c r="B11" s="197" t="s">
        <v>202</v>
      </c>
      <c r="C11" s="198" t="s">
        <v>2228</v>
      </c>
      <c r="D11" s="199" t="s">
        <v>196</v>
      </c>
      <c r="E11" s="200">
        <v>1</v>
      </c>
      <c r="F11" s="201"/>
      <c r="G11" s="202">
        <f>F11*E11</f>
        <v>0</v>
      </c>
    </row>
    <row r="12" spans="1:7" ht="22.5" x14ac:dyDescent="0.2">
      <c r="A12" s="203"/>
      <c r="B12" s="204"/>
      <c r="C12" s="205" t="s">
        <v>2229</v>
      </c>
      <c r="D12" s="206"/>
      <c r="E12" s="207"/>
      <c r="F12" s="208"/>
      <c r="G12" s="208"/>
    </row>
    <row r="13" spans="1:7" x14ac:dyDescent="0.2">
      <c r="A13" s="196">
        <v>3</v>
      </c>
      <c r="B13" s="197" t="s">
        <v>203</v>
      </c>
      <c r="C13" s="198" t="s">
        <v>2230</v>
      </c>
      <c r="D13" s="199" t="s">
        <v>196</v>
      </c>
      <c r="E13" s="200">
        <v>1</v>
      </c>
      <c r="F13" s="201"/>
      <c r="G13" s="202">
        <f>F13*E13</f>
        <v>0</v>
      </c>
    </row>
    <row r="14" spans="1:7" ht="45" x14ac:dyDescent="0.2">
      <c r="A14" s="203"/>
      <c r="B14" s="204"/>
      <c r="C14" s="205" t="s">
        <v>2231</v>
      </c>
      <c r="D14" s="206"/>
      <c r="E14" s="207"/>
      <c r="F14" s="208"/>
      <c r="G14" s="208"/>
    </row>
    <row r="15" spans="1:7" x14ac:dyDescent="0.2">
      <c r="A15" s="196">
        <v>4</v>
      </c>
      <c r="B15" s="197" t="s">
        <v>204</v>
      </c>
      <c r="C15" s="198" t="s">
        <v>2232</v>
      </c>
      <c r="D15" s="199" t="s">
        <v>196</v>
      </c>
      <c r="E15" s="200">
        <v>1</v>
      </c>
      <c r="F15" s="201"/>
      <c r="G15" s="202">
        <f>F15*E15</f>
        <v>0</v>
      </c>
    </row>
    <row r="16" spans="1:7" ht="33.75" x14ac:dyDescent="0.2">
      <c r="A16" s="203"/>
      <c r="B16" s="204"/>
      <c r="C16" s="205" t="s">
        <v>2233</v>
      </c>
      <c r="D16" s="206"/>
      <c r="E16" s="207"/>
      <c r="F16" s="208"/>
      <c r="G16" s="208"/>
    </row>
    <row r="17" spans="1:7" x14ac:dyDescent="0.2">
      <c r="A17" s="196">
        <v>5</v>
      </c>
      <c r="B17" s="197" t="s">
        <v>205</v>
      </c>
      <c r="C17" s="198" t="s">
        <v>2234</v>
      </c>
      <c r="D17" s="199" t="s">
        <v>196</v>
      </c>
      <c r="E17" s="200">
        <v>1</v>
      </c>
      <c r="F17" s="201"/>
      <c r="G17" s="202">
        <f>F17*E17</f>
        <v>0</v>
      </c>
    </row>
    <row r="18" spans="1:7" ht="22.5" x14ac:dyDescent="0.2">
      <c r="A18" s="203"/>
      <c r="B18" s="204"/>
      <c r="C18" s="205" t="s">
        <v>2235</v>
      </c>
      <c r="D18" s="206"/>
      <c r="E18" s="207"/>
      <c r="F18" s="208"/>
      <c r="G18" s="208"/>
    </row>
    <row r="19" spans="1:7" x14ac:dyDescent="0.2">
      <c r="A19" s="189"/>
      <c r="B19" s="190" t="s">
        <v>115</v>
      </c>
      <c r="C19" s="191" t="s">
        <v>2236</v>
      </c>
      <c r="D19" s="192"/>
      <c r="E19" s="193"/>
      <c r="F19" s="194"/>
      <c r="G19" s="209">
        <f>SUM(G20:G24)</f>
        <v>0</v>
      </c>
    </row>
    <row r="20" spans="1:7" x14ac:dyDescent="0.2">
      <c r="A20" s="196">
        <v>6</v>
      </c>
      <c r="B20" s="197">
        <v>3000</v>
      </c>
      <c r="C20" s="198" t="s">
        <v>206</v>
      </c>
      <c r="D20" s="199" t="s">
        <v>196</v>
      </c>
      <c r="E20" s="200">
        <v>1</v>
      </c>
      <c r="F20" s="201"/>
      <c r="G20" s="202">
        <f t="shared" ref="G20" si="0">F20*E20</f>
        <v>0</v>
      </c>
    </row>
    <row r="21" spans="1:7" ht="22.5" x14ac:dyDescent="0.2">
      <c r="A21" s="203"/>
      <c r="B21" s="204"/>
      <c r="C21" s="205" t="s">
        <v>2227</v>
      </c>
      <c r="D21" s="206"/>
      <c r="E21" s="207"/>
      <c r="F21" s="208"/>
      <c r="G21" s="208"/>
    </row>
    <row r="22" spans="1:7" ht="22.5" x14ac:dyDescent="0.2">
      <c r="A22" s="196">
        <v>7</v>
      </c>
      <c r="B22" s="197" t="s">
        <v>207</v>
      </c>
      <c r="C22" s="198" t="s">
        <v>208</v>
      </c>
      <c r="D22" s="199" t="s">
        <v>196</v>
      </c>
      <c r="E22" s="200">
        <v>1</v>
      </c>
      <c r="F22" s="201"/>
      <c r="G22" s="202">
        <f t="shared" ref="G22" si="1">ROUND(F22*E22,2)</f>
        <v>0</v>
      </c>
    </row>
    <row r="23" spans="1:7" x14ac:dyDescent="0.2">
      <c r="A23" s="196">
        <v>8</v>
      </c>
      <c r="B23" s="197" t="s">
        <v>211</v>
      </c>
      <c r="C23" s="198" t="s">
        <v>2237</v>
      </c>
      <c r="D23" s="199" t="s">
        <v>196</v>
      </c>
      <c r="E23" s="200">
        <v>1</v>
      </c>
      <c r="F23" s="201"/>
      <c r="G23" s="202">
        <f>F23*E23</f>
        <v>0</v>
      </c>
    </row>
    <row r="24" spans="1:7" ht="22.5" x14ac:dyDescent="0.2">
      <c r="A24" s="203"/>
      <c r="B24" s="204"/>
      <c r="C24" s="205" t="s">
        <v>2238</v>
      </c>
      <c r="D24" s="206"/>
      <c r="E24" s="207"/>
      <c r="F24" s="208"/>
      <c r="G24" s="208"/>
    </row>
    <row r="25" spans="1:7" x14ac:dyDescent="0.2">
      <c r="A25" s="189"/>
      <c r="B25" s="190" t="s">
        <v>117</v>
      </c>
      <c r="C25" s="191" t="s">
        <v>2239</v>
      </c>
      <c r="D25" s="192"/>
      <c r="E25" s="193"/>
      <c r="F25" s="194"/>
      <c r="G25" s="209">
        <f>SUM(G26:G37)</f>
        <v>0</v>
      </c>
    </row>
    <row r="26" spans="1:7" x14ac:dyDescent="0.2">
      <c r="A26" s="196">
        <v>9</v>
      </c>
      <c r="B26" s="197" t="s">
        <v>212</v>
      </c>
      <c r="C26" s="198" t="s">
        <v>213</v>
      </c>
      <c r="D26" s="199" t="s">
        <v>196</v>
      </c>
      <c r="E26" s="200">
        <v>1</v>
      </c>
      <c r="F26" s="201"/>
      <c r="G26" s="202">
        <f>F26*E26</f>
        <v>0</v>
      </c>
    </row>
    <row r="27" spans="1:7" ht="22.5" x14ac:dyDescent="0.2">
      <c r="A27" s="203"/>
      <c r="B27" s="204"/>
      <c r="C27" s="205" t="s">
        <v>2240</v>
      </c>
      <c r="D27" s="206"/>
      <c r="E27" s="207"/>
      <c r="F27" s="208"/>
      <c r="G27" s="208"/>
    </row>
    <row r="28" spans="1:7" x14ac:dyDescent="0.2">
      <c r="A28" s="196">
        <v>10</v>
      </c>
      <c r="B28" s="197" t="s">
        <v>214</v>
      </c>
      <c r="C28" s="198" t="s">
        <v>215</v>
      </c>
      <c r="D28" s="199" t="s">
        <v>196</v>
      </c>
      <c r="E28" s="200">
        <v>1</v>
      </c>
      <c r="F28" s="201"/>
      <c r="G28" s="202">
        <f>F28*E28</f>
        <v>0</v>
      </c>
    </row>
    <row r="29" spans="1:7" ht="45" x14ac:dyDescent="0.2">
      <c r="A29" s="203"/>
      <c r="B29" s="204"/>
      <c r="C29" s="205" t="s">
        <v>2241</v>
      </c>
      <c r="D29" s="206"/>
      <c r="E29" s="207"/>
      <c r="F29" s="208"/>
      <c r="G29" s="208"/>
    </row>
    <row r="30" spans="1:7" x14ac:dyDescent="0.2">
      <c r="A30" s="196">
        <v>11</v>
      </c>
      <c r="B30" s="197" t="s">
        <v>216</v>
      </c>
      <c r="C30" s="198" t="s">
        <v>2242</v>
      </c>
      <c r="D30" s="199" t="s">
        <v>196</v>
      </c>
      <c r="E30" s="200">
        <v>1</v>
      </c>
      <c r="F30" s="201"/>
      <c r="G30" s="202">
        <f>F30*E30</f>
        <v>0</v>
      </c>
    </row>
    <row r="31" spans="1:7" ht="33.75" x14ac:dyDescent="0.2">
      <c r="A31" s="203"/>
      <c r="B31" s="204"/>
      <c r="C31" s="205" t="s">
        <v>2243</v>
      </c>
      <c r="D31" s="206"/>
      <c r="E31" s="207"/>
      <c r="F31" s="208"/>
      <c r="G31" s="208"/>
    </row>
    <row r="32" spans="1:7" x14ac:dyDescent="0.2">
      <c r="A32" s="196">
        <v>12</v>
      </c>
      <c r="B32" s="197" t="s">
        <v>217</v>
      </c>
      <c r="C32" s="198" t="s">
        <v>2244</v>
      </c>
      <c r="D32" s="199" t="s">
        <v>196</v>
      </c>
      <c r="E32" s="200">
        <v>1</v>
      </c>
      <c r="F32" s="201"/>
      <c r="G32" s="202">
        <f>F32*E32</f>
        <v>0</v>
      </c>
    </row>
    <row r="33" spans="1:7" ht="33.75" x14ac:dyDescent="0.2">
      <c r="A33" s="203"/>
      <c r="B33" s="204"/>
      <c r="C33" s="205" t="s">
        <v>2245</v>
      </c>
      <c r="D33" s="206"/>
      <c r="E33" s="207"/>
      <c r="F33" s="208"/>
      <c r="G33" s="208"/>
    </row>
    <row r="34" spans="1:7" x14ac:dyDescent="0.2">
      <c r="A34" s="196">
        <v>13</v>
      </c>
      <c r="B34" s="197" t="s">
        <v>218</v>
      </c>
      <c r="C34" s="198" t="s">
        <v>2246</v>
      </c>
      <c r="D34" s="199" t="s">
        <v>196</v>
      </c>
      <c r="E34" s="200">
        <v>1</v>
      </c>
      <c r="F34" s="201"/>
      <c r="G34" s="202">
        <f>F34*E34</f>
        <v>0</v>
      </c>
    </row>
    <row r="35" spans="1:7" ht="45" x14ac:dyDescent="0.2">
      <c r="A35" s="203"/>
      <c r="B35" s="204"/>
      <c r="C35" s="205" t="s">
        <v>2247</v>
      </c>
      <c r="D35" s="206"/>
      <c r="E35" s="207"/>
      <c r="F35" s="208"/>
      <c r="G35" s="208"/>
    </row>
    <row r="36" spans="1:7" x14ac:dyDescent="0.2">
      <c r="A36" s="196">
        <v>14</v>
      </c>
      <c r="B36" s="197" t="s">
        <v>219</v>
      </c>
      <c r="C36" s="198" t="s">
        <v>2248</v>
      </c>
      <c r="D36" s="199" t="s">
        <v>220</v>
      </c>
      <c r="E36" s="200">
        <v>1</v>
      </c>
      <c r="F36" s="201"/>
      <c r="G36" s="202">
        <f>F36*E36</f>
        <v>0</v>
      </c>
    </row>
    <row r="37" spans="1:7" x14ac:dyDescent="0.2">
      <c r="A37" s="203"/>
      <c r="B37" s="204"/>
      <c r="C37" s="205" t="s">
        <v>2249</v>
      </c>
      <c r="D37" s="206"/>
      <c r="E37" s="207"/>
      <c r="F37" s="208"/>
      <c r="G37" s="208"/>
    </row>
    <row r="38" spans="1:7" x14ac:dyDescent="0.2">
      <c r="A38" s="189"/>
      <c r="B38" s="190" t="s">
        <v>119</v>
      </c>
      <c r="C38" s="191" t="s">
        <v>2250</v>
      </c>
      <c r="D38" s="192"/>
      <c r="E38" s="193"/>
      <c r="F38" s="194"/>
      <c r="G38" s="209">
        <f>SUM(G39:G41)</f>
        <v>0</v>
      </c>
    </row>
    <row r="39" spans="1:7" x14ac:dyDescent="0.2">
      <c r="A39" s="196">
        <v>17</v>
      </c>
      <c r="B39" s="197" t="s">
        <v>221</v>
      </c>
      <c r="C39" s="198" t="s">
        <v>222</v>
      </c>
      <c r="D39" s="199" t="s">
        <v>196</v>
      </c>
      <c r="E39" s="200">
        <v>1</v>
      </c>
      <c r="F39" s="201"/>
      <c r="G39" s="202">
        <f>F39*E39</f>
        <v>0</v>
      </c>
    </row>
    <row r="40" spans="1:7" x14ac:dyDescent="0.2">
      <c r="A40" s="196">
        <v>20</v>
      </c>
      <c r="B40" s="197" t="s">
        <v>223</v>
      </c>
      <c r="C40" s="198" t="s">
        <v>224</v>
      </c>
      <c r="D40" s="199" t="s">
        <v>196</v>
      </c>
      <c r="E40" s="200">
        <v>1</v>
      </c>
      <c r="F40" s="201"/>
      <c r="G40" s="202">
        <f>F40*E40</f>
        <v>0</v>
      </c>
    </row>
    <row r="41" spans="1:7" ht="22.5" x14ac:dyDescent="0.2">
      <c r="A41" s="203"/>
      <c r="B41" s="204"/>
      <c r="C41" s="205" t="s">
        <v>2251</v>
      </c>
      <c r="D41" s="206"/>
      <c r="E41" s="207"/>
      <c r="F41" s="208"/>
      <c r="G41" s="208"/>
    </row>
    <row r="42" spans="1:7" x14ac:dyDescent="0.2">
      <c r="A42" s="210"/>
      <c r="B42" s="211" t="s">
        <v>30</v>
      </c>
      <c r="C42" s="212"/>
      <c r="D42" s="213"/>
      <c r="E42" s="213"/>
      <c r="F42" s="213"/>
      <c r="G42" s="214">
        <f>G38+G25+G19+G8</f>
        <v>0</v>
      </c>
    </row>
    <row r="43" spans="1:7" x14ac:dyDescent="0.2">
      <c r="D43" s="10"/>
    </row>
    <row r="44" spans="1:7" x14ac:dyDescent="0.2">
      <c r="D44" s="10"/>
    </row>
    <row r="45" spans="1:7" x14ac:dyDescent="0.2">
      <c r="D45" s="10"/>
    </row>
    <row r="46" spans="1:7" x14ac:dyDescent="0.2">
      <c r="D46" s="10"/>
    </row>
    <row r="47" spans="1:7" x14ac:dyDescent="0.2">
      <c r="D47" s="10"/>
    </row>
    <row r="48" spans="1:7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</sheetData>
  <sheetProtection algorithmName="SHA-512" hashValue="R+KKN+BAmd5pseQ+FF4/vCEvu4yFgCDK67INU29oWpHiymbCq5wCvLod+mOjsh+4d4frX4i9k0A5/K6jUIV+pA==" saltValue="4eo+L7V9gbX1t+qYvG3Ovw==" spinCount="100000" sheet="1" objects="1" scenarios="1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6B095-A8DA-4BB4-9DC1-34C5F4106A73}">
  <sheetPr>
    <outlinePr summaryBelow="0"/>
  </sheetPr>
  <dimension ref="A1:T5003"/>
  <sheetViews>
    <sheetView tabSelected="1" zoomScale="115" zoomScaleNormal="115" workbookViewId="0">
      <pane ySplit="7" topLeftCell="A398" activePane="bottomLeft" state="frozen"/>
      <selection pane="bottomLeft" activeCell="K112" sqref="K112"/>
    </sheetView>
  </sheetViews>
  <sheetFormatPr defaultRowHeight="12.75" outlineLevelRow="3" x14ac:dyDescent="0.2"/>
  <cols>
    <col min="1" max="1" width="4.42578125" customWidth="1"/>
    <col min="2" max="2" width="12.5703125" style="120" customWidth="1"/>
    <col min="3" max="3" width="38.28515625" style="120" customWidth="1"/>
    <col min="4" max="4" width="4.85546875" customWidth="1"/>
    <col min="5" max="5" width="10.5703125" customWidth="1"/>
    <col min="6" max="6" width="9.85546875" customWidth="1"/>
    <col min="7" max="7" width="12.7109375" customWidth="1"/>
  </cols>
  <sheetData>
    <row r="1" spans="1:20" ht="15.75" customHeight="1" x14ac:dyDescent="0.25">
      <c r="A1" s="276" t="s">
        <v>7</v>
      </c>
      <c r="B1" s="276"/>
      <c r="C1" s="276"/>
      <c r="D1" s="276"/>
      <c r="E1" s="276"/>
      <c r="F1" s="276"/>
      <c r="G1" s="276"/>
    </row>
    <row r="2" spans="1:20" ht="24.95" customHeight="1" x14ac:dyDescent="0.2">
      <c r="A2" s="50" t="s">
        <v>8</v>
      </c>
      <c r="B2" s="49" t="s">
        <v>42</v>
      </c>
      <c r="C2" s="277" t="s">
        <v>43</v>
      </c>
      <c r="D2" s="278"/>
      <c r="E2" s="278"/>
      <c r="F2" s="278"/>
      <c r="G2" s="279"/>
    </row>
    <row r="3" spans="1:20" ht="24.95" customHeight="1" x14ac:dyDescent="0.2">
      <c r="A3" s="50" t="s">
        <v>9</v>
      </c>
      <c r="B3" s="49" t="s">
        <v>45</v>
      </c>
      <c r="C3" s="277" t="s">
        <v>43</v>
      </c>
      <c r="D3" s="278"/>
      <c r="E3" s="278"/>
      <c r="F3" s="278"/>
      <c r="G3" s="279"/>
    </row>
    <row r="4" spans="1:20" ht="24.95" customHeight="1" x14ac:dyDescent="0.2">
      <c r="A4" s="139" t="s">
        <v>10</v>
      </c>
      <c r="B4" s="140" t="s">
        <v>48</v>
      </c>
      <c r="C4" s="280" t="s">
        <v>49</v>
      </c>
      <c r="D4" s="281"/>
      <c r="E4" s="281"/>
      <c r="F4" s="281"/>
      <c r="G4" s="282"/>
    </row>
    <row r="5" spans="1:20" x14ac:dyDescent="0.2">
      <c r="D5" s="10"/>
    </row>
    <row r="6" spans="1:20" x14ac:dyDescent="0.2">
      <c r="A6" s="142" t="s">
        <v>170</v>
      </c>
      <c r="B6" s="144" t="s">
        <v>171</v>
      </c>
      <c r="C6" s="144" t="s">
        <v>172</v>
      </c>
      <c r="D6" s="143" t="s">
        <v>173</v>
      </c>
      <c r="E6" s="142" t="s">
        <v>174</v>
      </c>
      <c r="F6" s="141" t="s">
        <v>175</v>
      </c>
      <c r="G6" s="142" t="s">
        <v>30</v>
      </c>
    </row>
    <row r="7" spans="1:20" hidden="1" x14ac:dyDescent="0.2">
      <c r="A7" s="3"/>
      <c r="B7" s="4"/>
      <c r="C7" s="4"/>
      <c r="D7" s="6"/>
      <c r="E7" s="147"/>
      <c r="F7" s="148"/>
      <c r="G7" s="148"/>
    </row>
    <row r="8" spans="1:20" x14ac:dyDescent="0.2">
      <c r="A8" s="160" t="s">
        <v>192</v>
      </c>
      <c r="B8" s="161" t="s">
        <v>92</v>
      </c>
      <c r="C8" s="179" t="s">
        <v>93</v>
      </c>
      <c r="D8" s="162"/>
      <c r="E8" s="163"/>
      <c r="F8" s="164"/>
      <c r="G8" s="165">
        <f>SUM(G9:G102)</f>
        <v>0</v>
      </c>
    </row>
    <row r="9" spans="1:20" ht="22.5" outlineLevel="1" x14ac:dyDescent="0.2">
      <c r="A9" s="173">
        <v>1</v>
      </c>
      <c r="B9" s="174" t="s">
        <v>229</v>
      </c>
      <c r="C9" s="180" t="s">
        <v>230</v>
      </c>
      <c r="D9" s="175" t="s">
        <v>220</v>
      </c>
      <c r="E9" s="176">
        <v>8</v>
      </c>
      <c r="F9" s="177"/>
      <c r="G9" s="178">
        <f>ROUND(E9*F9,2)</f>
        <v>0</v>
      </c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</row>
    <row r="10" spans="1:20" ht="22.5" outlineLevel="1" x14ac:dyDescent="0.2">
      <c r="A10" s="167">
        <v>2</v>
      </c>
      <c r="B10" s="168" t="s">
        <v>232</v>
      </c>
      <c r="C10" s="181" t="s">
        <v>233</v>
      </c>
      <c r="D10" s="169" t="s">
        <v>234</v>
      </c>
      <c r="E10" s="170">
        <v>11.6913</v>
      </c>
      <c r="F10" s="171"/>
      <c r="G10" s="172">
        <f>ROUND(E10*F10,2)</f>
        <v>0</v>
      </c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</row>
    <row r="11" spans="1:20" ht="33.75" outlineLevel="2" x14ac:dyDescent="0.2">
      <c r="A11" s="153"/>
      <c r="B11" s="154"/>
      <c r="C11" s="187" t="s">
        <v>235</v>
      </c>
      <c r="D11" s="185"/>
      <c r="E11" s="186">
        <v>1.86</v>
      </c>
      <c r="F11" s="156"/>
      <c r="G11" s="15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</row>
    <row r="12" spans="1:20" outlineLevel="3" x14ac:dyDescent="0.2">
      <c r="A12" s="153"/>
      <c r="B12" s="154"/>
      <c r="C12" s="187" t="s">
        <v>237</v>
      </c>
      <c r="D12" s="185"/>
      <c r="E12" s="186">
        <v>0.93</v>
      </c>
      <c r="F12" s="156"/>
      <c r="G12" s="15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</row>
    <row r="13" spans="1:20" ht="33.75" outlineLevel="3" x14ac:dyDescent="0.2">
      <c r="A13" s="153"/>
      <c r="B13" s="154"/>
      <c r="C13" s="187" t="s">
        <v>238</v>
      </c>
      <c r="D13" s="185"/>
      <c r="E13" s="186">
        <v>3.65</v>
      </c>
      <c r="F13" s="156"/>
      <c r="G13" s="15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</row>
    <row r="14" spans="1:20" ht="22.5" outlineLevel="3" x14ac:dyDescent="0.2">
      <c r="A14" s="153"/>
      <c r="B14" s="154"/>
      <c r="C14" s="187" t="s">
        <v>239</v>
      </c>
      <c r="D14" s="185"/>
      <c r="E14" s="186">
        <v>1.79</v>
      </c>
      <c r="F14" s="156"/>
      <c r="G14" s="15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</row>
    <row r="15" spans="1:20" ht="22.5" outlineLevel="3" x14ac:dyDescent="0.2">
      <c r="A15" s="153"/>
      <c r="B15" s="154"/>
      <c r="C15" s="187" t="s">
        <v>240</v>
      </c>
      <c r="D15" s="185"/>
      <c r="E15" s="186">
        <v>0.99</v>
      </c>
      <c r="F15" s="156"/>
      <c r="G15" s="15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</row>
    <row r="16" spans="1:20" ht="22.5" outlineLevel="3" x14ac:dyDescent="0.2">
      <c r="A16" s="153"/>
      <c r="B16" s="154"/>
      <c r="C16" s="187" t="s">
        <v>241</v>
      </c>
      <c r="D16" s="185"/>
      <c r="E16" s="186">
        <v>1.05</v>
      </c>
      <c r="F16" s="156"/>
      <c r="G16" s="15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</row>
    <row r="17" spans="1:20" ht="33.75" outlineLevel="3" x14ac:dyDescent="0.2">
      <c r="A17" s="153"/>
      <c r="B17" s="154"/>
      <c r="C17" s="187" t="s">
        <v>242</v>
      </c>
      <c r="D17" s="185"/>
      <c r="E17" s="186">
        <v>0.38</v>
      </c>
      <c r="F17" s="156"/>
      <c r="G17" s="15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</row>
    <row r="18" spans="1:20" ht="22.5" outlineLevel="3" x14ac:dyDescent="0.2">
      <c r="A18" s="153"/>
      <c r="B18" s="154"/>
      <c r="C18" s="187" t="s">
        <v>243</v>
      </c>
      <c r="D18" s="185"/>
      <c r="E18" s="186">
        <v>1.04</v>
      </c>
      <c r="F18" s="156"/>
      <c r="G18" s="15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</row>
    <row r="19" spans="1:20" outlineLevel="1" x14ac:dyDescent="0.2">
      <c r="A19" s="167">
        <v>3</v>
      </c>
      <c r="B19" s="168" t="s">
        <v>244</v>
      </c>
      <c r="C19" s="181" t="s">
        <v>245</v>
      </c>
      <c r="D19" s="169" t="s">
        <v>246</v>
      </c>
      <c r="E19" s="170">
        <v>158.64599999999999</v>
      </c>
      <c r="F19" s="171"/>
      <c r="G19" s="172">
        <f>ROUND(E19*F19,2)</f>
        <v>0</v>
      </c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</row>
    <row r="20" spans="1:20" ht="22.5" outlineLevel="2" x14ac:dyDescent="0.2">
      <c r="A20" s="153"/>
      <c r="B20" s="154"/>
      <c r="C20" s="187" t="s">
        <v>247</v>
      </c>
      <c r="D20" s="185"/>
      <c r="E20" s="186">
        <v>120.55</v>
      </c>
      <c r="F20" s="156"/>
      <c r="G20" s="15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</row>
    <row r="21" spans="1:20" outlineLevel="3" x14ac:dyDescent="0.2">
      <c r="A21" s="153"/>
      <c r="B21" s="154"/>
      <c r="C21" s="187" t="s">
        <v>248</v>
      </c>
      <c r="D21" s="185"/>
      <c r="E21" s="186">
        <v>38.1</v>
      </c>
      <c r="F21" s="156"/>
      <c r="G21" s="15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</row>
    <row r="22" spans="1:20" outlineLevel="1" x14ac:dyDescent="0.2">
      <c r="A22" s="167">
        <v>4</v>
      </c>
      <c r="B22" s="168" t="s">
        <v>249</v>
      </c>
      <c r="C22" s="181" t="s">
        <v>250</v>
      </c>
      <c r="D22" s="169" t="s">
        <v>246</v>
      </c>
      <c r="E22" s="170">
        <v>15.6</v>
      </c>
      <c r="F22" s="171"/>
      <c r="G22" s="172">
        <f>ROUND(E22*F22,2)</f>
        <v>0</v>
      </c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</row>
    <row r="23" spans="1:20" outlineLevel="2" x14ac:dyDescent="0.2">
      <c r="A23" s="153"/>
      <c r="B23" s="154"/>
      <c r="C23" s="187" t="s">
        <v>251</v>
      </c>
      <c r="D23" s="185"/>
      <c r="E23" s="186">
        <v>15.6</v>
      </c>
      <c r="F23" s="156"/>
      <c r="G23" s="15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</row>
    <row r="24" spans="1:20" outlineLevel="1" x14ac:dyDescent="0.2">
      <c r="A24" s="167">
        <v>5</v>
      </c>
      <c r="B24" s="168" t="s">
        <v>252</v>
      </c>
      <c r="C24" s="181" t="s">
        <v>253</v>
      </c>
      <c r="D24" s="169" t="s">
        <v>246</v>
      </c>
      <c r="E24" s="170">
        <v>7.2</v>
      </c>
      <c r="F24" s="171"/>
      <c r="G24" s="172">
        <f>ROUND(E24*F24,2)</f>
        <v>0</v>
      </c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</row>
    <row r="25" spans="1:20" outlineLevel="2" x14ac:dyDescent="0.2">
      <c r="A25" s="153"/>
      <c r="B25" s="154"/>
      <c r="C25" s="187" t="s">
        <v>254</v>
      </c>
      <c r="D25" s="185"/>
      <c r="E25" s="186">
        <v>7.2</v>
      </c>
      <c r="F25" s="156"/>
      <c r="G25" s="15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</row>
    <row r="26" spans="1:20" outlineLevel="1" x14ac:dyDescent="0.2">
      <c r="A26" s="167">
        <v>6</v>
      </c>
      <c r="B26" s="168" t="s">
        <v>255</v>
      </c>
      <c r="C26" s="181" t="s">
        <v>256</v>
      </c>
      <c r="D26" s="169" t="s">
        <v>246</v>
      </c>
      <c r="E26" s="170">
        <v>365.17200000000003</v>
      </c>
      <c r="F26" s="171"/>
      <c r="G26" s="172">
        <f>ROUND(E26*F26,2)</f>
        <v>0</v>
      </c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</row>
    <row r="27" spans="1:20" outlineLevel="2" x14ac:dyDescent="0.2">
      <c r="A27" s="153"/>
      <c r="B27" s="154"/>
      <c r="C27" s="187" t="s">
        <v>257</v>
      </c>
      <c r="D27" s="185"/>
      <c r="E27" s="186">
        <v>344.88</v>
      </c>
      <c r="F27" s="156"/>
      <c r="G27" s="15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</row>
    <row r="28" spans="1:20" outlineLevel="3" x14ac:dyDescent="0.2">
      <c r="A28" s="153"/>
      <c r="B28" s="154"/>
      <c r="C28" s="187" t="s">
        <v>258</v>
      </c>
      <c r="D28" s="185"/>
      <c r="E28" s="186">
        <v>59.1</v>
      </c>
      <c r="F28" s="156"/>
      <c r="G28" s="15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</row>
    <row r="29" spans="1:20" outlineLevel="3" x14ac:dyDescent="0.2">
      <c r="A29" s="153"/>
      <c r="B29" s="154"/>
      <c r="C29" s="187" t="s">
        <v>259</v>
      </c>
      <c r="D29" s="185"/>
      <c r="E29" s="186">
        <v>-38.81</v>
      </c>
      <c r="F29" s="156"/>
      <c r="G29" s="15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</row>
    <row r="30" spans="1:20" outlineLevel="1" x14ac:dyDescent="0.2">
      <c r="A30" s="167">
        <v>7</v>
      </c>
      <c r="B30" s="168" t="s">
        <v>260</v>
      </c>
      <c r="C30" s="181" t="s">
        <v>261</v>
      </c>
      <c r="D30" s="169" t="s">
        <v>220</v>
      </c>
      <c r="E30" s="170">
        <v>15</v>
      </c>
      <c r="F30" s="171"/>
      <c r="G30" s="172">
        <f>ROUND(E30*F30,2)</f>
        <v>0</v>
      </c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</row>
    <row r="31" spans="1:20" outlineLevel="2" x14ac:dyDescent="0.2">
      <c r="A31" s="153"/>
      <c r="B31" s="154"/>
      <c r="C31" s="187" t="s">
        <v>262</v>
      </c>
      <c r="D31" s="185"/>
      <c r="E31" s="186">
        <v>15</v>
      </c>
      <c r="F31" s="156"/>
      <c r="G31" s="15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</row>
    <row r="32" spans="1:20" outlineLevel="1" x14ac:dyDescent="0.2">
      <c r="A32" s="167">
        <v>8</v>
      </c>
      <c r="B32" s="168" t="s">
        <v>263</v>
      </c>
      <c r="C32" s="181" t="s">
        <v>264</v>
      </c>
      <c r="D32" s="169" t="s">
        <v>220</v>
      </c>
      <c r="E32" s="170">
        <v>54</v>
      </c>
      <c r="F32" s="171"/>
      <c r="G32" s="172">
        <f>ROUND(E32*F32,2)</f>
        <v>0</v>
      </c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</row>
    <row r="33" spans="1:20" outlineLevel="2" x14ac:dyDescent="0.2">
      <c r="A33" s="153"/>
      <c r="B33" s="154"/>
      <c r="C33" s="187" t="s">
        <v>265</v>
      </c>
      <c r="D33" s="185"/>
      <c r="E33" s="186">
        <v>54</v>
      </c>
      <c r="F33" s="156"/>
      <c r="G33" s="15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</row>
    <row r="34" spans="1:20" outlineLevel="1" x14ac:dyDescent="0.2">
      <c r="A34" s="167">
        <v>9</v>
      </c>
      <c r="B34" s="168" t="s">
        <v>266</v>
      </c>
      <c r="C34" s="181" t="s">
        <v>267</v>
      </c>
      <c r="D34" s="169" t="s">
        <v>220</v>
      </c>
      <c r="E34" s="170">
        <v>78</v>
      </c>
      <c r="F34" s="171"/>
      <c r="G34" s="172">
        <f>ROUND(E34*F34,2)</f>
        <v>0</v>
      </c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</row>
    <row r="35" spans="1:20" outlineLevel="2" x14ac:dyDescent="0.2">
      <c r="A35" s="153"/>
      <c r="B35" s="154"/>
      <c r="C35" s="187" t="s">
        <v>268</v>
      </c>
      <c r="D35" s="185"/>
      <c r="E35" s="186">
        <v>78</v>
      </c>
      <c r="F35" s="156"/>
      <c r="G35" s="15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</row>
    <row r="36" spans="1:20" outlineLevel="1" x14ac:dyDescent="0.2">
      <c r="A36" s="167">
        <v>10</v>
      </c>
      <c r="B36" s="168" t="s">
        <v>269</v>
      </c>
      <c r="C36" s="181" t="s">
        <v>270</v>
      </c>
      <c r="D36" s="169" t="s">
        <v>220</v>
      </c>
      <c r="E36" s="170">
        <v>3</v>
      </c>
      <c r="F36" s="171"/>
      <c r="G36" s="172">
        <f>ROUND(E36*F36,2)</f>
        <v>0</v>
      </c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</row>
    <row r="37" spans="1:20" outlineLevel="2" x14ac:dyDescent="0.2">
      <c r="A37" s="153"/>
      <c r="B37" s="154"/>
      <c r="C37" s="187" t="s">
        <v>271</v>
      </c>
      <c r="D37" s="185"/>
      <c r="E37" s="186">
        <v>3</v>
      </c>
      <c r="F37" s="156"/>
      <c r="G37" s="15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</row>
    <row r="38" spans="1:20" ht="22.5" outlineLevel="1" x14ac:dyDescent="0.2">
      <c r="A38" s="167">
        <v>11</v>
      </c>
      <c r="B38" s="168" t="s">
        <v>272</v>
      </c>
      <c r="C38" s="181" t="s">
        <v>273</v>
      </c>
      <c r="D38" s="169" t="s">
        <v>234</v>
      </c>
      <c r="E38" s="170">
        <v>8.0395000000000003</v>
      </c>
      <c r="F38" s="171"/>
      <c r="G38" s="172">
        <f>ROUND(E38*F38,2)</f>
        <v>0</v>
      </c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</row>
    <row r="39" spans="1:20" ht="22.5" outlineLevel="2" x14ac:dyDescent="0.2">
      <c r="A39" s="153"/>
      <c r="B39" s="154"/>
      <c r="C39" s="187" t="s">
        <v>274</v>
      </c>
      <c r="D39" s="185"/>
      <c r="E39" s="186">
        <v>1.32</v>
      </c>
      <c r="F39" s="156"/>
      <c r="G39" s="15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</row>
    <row r="40" spans="1:20" outlineLevel="3" x14ac:dyDescent="0.2">
      <c r="A40" s="153"/>
      <c r="B40" s="154"/>
      <c r="C40" s="187" t="s">
        <v>275</v>
      </c>
      <c r="D40" s="185"/>
      <c r="E40" s="186">
        <v>1.51</v>
      </c>
      <c r="F40" s="156"/>
      <c r="G40" s="15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</row>
    <row r="41" spans="1:20" outlineLevel="3" x14ac:dyDescent="0.2">
      <c r="A41" s="153"/>
      <c r="B41" s="154"/>
      <c r="C41" s="187" t="s">
        <v>276</v>
      </c>
      <c r="D41" s="185"/>
      <c r="E41" s="186">
        <v>1.35</v>
      </c>
      <c r="F41" s="156"/>
      <c r="G41" s="15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</row>
    <row r="42" spans="1:20" ht="22.5" outlineLevel="3" x14ac:dyDescent="0.2">
      <c r="A42" s="153"/>
      <c r="B42" s="154"/>
      <c r="C42" s="187" t="s">
        <v>277</v>
      </c>
      <c r="D42" s="185"/>
      <c r="E42" s="186">
        <v>1.37</v>
      </c>
      <c r="F42" s="156"/>
      <c r="G42" s="15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</row>
    <row r="43" spans="1:20" ht="22.5" outlineLevel="3" x14ac:dyDescent="0.2">
      <c r="A43" s="153"/>
      <c r="B43" s="154"/>
      <c r="C43" s="187" t="s">
        <v>278</v>
      </c>
      <c r="D43" s="185"/>
      <c r="E43" s="186">
        <v>0.53</v>
      </c>
      <c r="F43" s="156"/>
      <c r="G43" s="15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</row>
    <row r="44" spans="1:20" ht="22.5" outlineLevel="3" x14ac:dyDescent="0.2">
      <c r="A44" s="153"/>
      <c r="B44" s="154"/>
      <c r="C44" s="187" t="s">
        <v>279</v>
      </c>
      <c r="D44" s="185"/>
      <c r="E44" s="186">
        <v>1.33</v>
      </c>
      <c r="F44" s="156"/>
      <c r="G44" s="15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</row>
    <row r="45" spans="1:20" outlineLevel="3" x14ac:dyDescent="0.2">
      <c r="A45" s="153"/>
      <c r="B45" s="154"/>
      <c r="C45" s="187" t="s">
        <v>280</v>
      </c>
      <c r="D45" s="185"/>
      <c r="E45" s="186">
        <v>0.63</v>
      </c>
      <c r="F45" s="156"/>
      <c r="G45" s="15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</row>
    <row r="46" spans="1:20" ht="22.5" outlineLevel="1" x14ac:dyDescent="0.2">
      <c r="A46" s="167">
        <v>12</v>
      </c>
      <c r="B46" s="168" t="s">
        <v>281</v>
      </c>
      <c r="C46" s="297" t="s">
        <v>282</v>
      </c>
      <c r="D46" s="169" t="s">
        <v>283</v>
      </c>
      <c r="E46" s="170">
        <v>0.25219999999999998</v>
      </c>
      <c r="F46" s="171"/>
      <c r="G46" s="172">
        <f>ROUND(E46*F46,2)</f>
        <v>0</v>
      </c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</row>
    <row r="47" spans="1:20" ht="33.75" outlineLevel="2" x14ac:dyDescent="0.2">
      <c r="A47" s="153"/>
      <c r="B47" s="154"/>
      <c r="C47" s="298" t="s">
        <v>284</v>
      </c>
      <c r="D47" s="185"/>
      <c r="E47" s="186">
        <v>0.12</v>
      </c>
      <c r="F47" s="156"/>
      <c r="G47" s="15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</row>
    <row r="48" spans="1:20" ht="33.75" outlineLevel="3" x14ac:dyDescent="0.2">
      <c r="A48" s="153"/>
      <c r="B48" s="154"/>
      <c r="C48" s="298" t="s">
        <v>285</v>
      </c>
      <c r="D48" s="185"/>
      <c r="E48" s="186">
        <v>0.13</v>
      </c>
      <c r="F48" s="156"/>
      <c r="G48" s="15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</row>
    <row r="49" spans="1:20" ht="22.5" outlineLevel="1" x14ac:dyDescent="0.2">
      <c r="A49" s="167">
        <v>13</v>
      </c>
      <c r="B49" s="168" t="s">
        <v>286</v>
      </c>
      <c r="C49" s="297" t="s">
        <v>287</v>
      </c>
      <c r="D49" s="169" t="s">
        <v>283</v>
      </c>
      <c r="E49" s="170">
        <v>0.84250000000000003</v>
      </c>
      <c r="F49" s="171"/>
      <c r="G49" s="172">
        <f>ROUND(E49*F49,2)</f>
        <v>0</v>
      </c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</row>
    <row r="50" spans="1:20" ht="22.5" outlineLevel="2" x14ac:dyDescent="0.2">
      <c r="A50" s="153"/>
      <c r="B50" s="154"/>
      <c r="C50" s="298" t="s">
        <v>288</v>
      </c>
      <c r="D50" s="185"/>
      <c r="E50" s="186">
        <v>0.84</v>
      </c>
      <c r="F50" s="156"/>
      <c r="G50" s="15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</row>
    <row r="51" spans="1:20" ht="22.5" outlineLevel="1" x14ac:dyDescent="0.2">
      <c r="A51" s="167">
        <v>14</v>
      </c>
      <c r="B51" s="168" t="s">
        <v>289</v>
      </c>
      <c r="C51" s="297" t="s">
        <v>290</v>
      </c>
      <c r="D51" s="169" t="s">
        <v>283</v>
      </c>
      <c r="E51" s="170">
        <v>0.23880000000000001</v>
      </c>
      <c r="F51" s="171"/>
      <c r="G51" s="172">
        <f>ROUND(E51*F51,2)</f>
        <v>0</v>
      </c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</row>
    <row r="52" spans="1:20" outlineLevel="2" x14ac:dyDescent="0.2">
      <c r="A52" s="153"/>
      <c r="B52" s="154"/>
      <c r="C52" s="298" t="s">
        <v>291</v>
      </c>
      <c r="D52" s="185"/>
      <c r="E52" s="186">
        <v>0.24</v>
      </c>
      <c r="F52" s="156"/>
      <c r="G52" s="15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</row>
    <row r="53" spans="1:20" ht="22.5" outlineLevel="1" x14ac:dyDescent="0.2">
      <c r="A53" s="167">
        <v>15</v>
      </c>
      <c r="B53" s="168" t="s">
        <v>292</v>
      </c>
      <c r="C53" s="297" t="s">
        <v>293</v>
      </c>
      <c r="D53" s="169" t="s">
        <v>283</v>
      </c>
      <c r="E53" s="170">
        <v>0.31680000000000003</v>
      </c>
      <c r="F53" s="171"/>
      <c r="G53" s="172">
        <f>ROUND(E53*F53,2)</f>
        <v>0</v>
      </c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</row>
    <row r="54" spans="1:20" outlineLevel="2" x14ac:dyDescent="0.2">
      <c r="A54" s="153"/>
      <c r="B54" s="154"/>
      <c r="C54" s="187" t="s">
        <v>294</v>
      </c>
      <c r="D54" s="185"/>
      <c r="E54" s="186">
        <v>0.32</v>
      </c>
      <c r="F54" s="156"/>
      <c r="G54" s="15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</row>
    <row r="55" spans="1:20" ht="22.5" outlineLevel="1" x14ac:dyDescent="0.2">
      <c r="A55" s="167">
        <v>16</v>
      </c>
      <c r="B55" s="168" t="s">
        <v>295</v>
      </c>
      <c r="C55" s="181" t="s">
        <v>296</v>
      </c>
      <c r="D55" s="169" t="s">
        <v>234</v>
      </c>
      <c r="E55" s="170">
        <v>0.9607</v>
      </c>
      <c r="F55" s="171"/>
      <c r="G55" s="172">
        <f>ROUND(E55*F55,2)</f>
        <v>0</v>
      </c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</row>
    <row r="56" spans="1:20" outlineLevel="2" x14ac:dyDescent="0.2">
      <c r="A56" s="153"/>
      <c r="B56" s="154"/>
      <c r="C56" s="187" t="s">
        <v>297</v>
      </c>
      <c r="D56" s="185"/>
      <c r="E56" s="186">
        <v>0.96</v>
      </c>
      <c r="F56" s="156"/>
      <c r="G56" s="15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</row>
    <row r="57" spans="1:20" ht="22.5" outlineLevel="1" x14ac:dyDescent="0.2">
      <c r="A57" s="167">
        <v>17</v>
      </c>
      <c r="B57" s="168" t="s">
        <v>298</v>
      </c>
      <c r="C57" s="181" t="s">
        <v>299</v>
      </c>
      <c r="D57" s="169" t="s">
        <v>246</v>
      </c>
      <c r="E57" s="170">
        <v>57.430500000000002</v>
      </c>
      <c r="F57" s="171"/>
      <c r="G57" s="172">
        <f>ROUND(E57*F57,2)</f>
        <v>0</v>
      </c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</row>
    <row r="58" spans="1:20" outlineLevel="2" x14ac:dyDescent="0.2">
      <c r="A58" s="153"/>
      <c r="B58" s="154"/>
      <c r="C58" s="187" t="s">
        <v>300</v>
      </c>
      <c r="D58" s="185"/>
      <c r="E58" s="186">
        <v>2.4500000000000002</v>
      </c>
      <c r="F58" s="156"/>
      <c r="G58" s="15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</row>
    <row r="59" spans="1:20" outlineLevel="3" x14ac:dyDescent="0.2">
      <c r="A59" s="153"/>
      <c r="B59" s="154"/>
      <c r="C59" s="187" t="s">
        <v>301</v>
      </c>
      <c r="D59" s="185"/>
      <c r="E59" s="186">
        <v>23.52</v>
      </c>
      <c r="F59" s="156"/>
      <c r="G59" s="15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</row>
    <row r="60" spans="1:20" outlineLevel="3" x14ac:dyDescent="0.2">
      <c r="A60" s="153"/>
      <c r="B60" s="154"/>
      <c r="C60" s="187" t="s">
        <v>302</v>
      </c>
      <c r="D60" s="185"/>
      <c r="E60" s="186">
        <v>19.53</v>
      </c>
      <c r="F60" s="156"/>
      <c r="G60" s="15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</row>
    <row r="61" spans="1:20" outlineLevel="3" x14ac:dyDescent="0.2">
      <c r="A61" s="153"/>
      <c r="B61" s="154"/>
      <c r="C61" s="187" t="s">
        <v>303</v>
      </c>
      <c r="D61" s="185"/>
      <c r="E61" s="186">
        <v>11.94</v>
      </c>
      <c r="F61" s="156"/>
      <c r="G61" s="15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</row>
    <row r="62" spans="1:20" ht="22.5" outlineLevel="1" x14ac:dyDescent="0.2">
      <c r="A62" s="167">
        <v>18</v>
      </c>
      <c r="B62" s="168" t="s">
        <v>304</v>
      </c>
      <c r="C62" s="181" t="s">
        <v>305</v>
      </c>
      <c r="D62" s="169" t="s">
        <v>246</v>
      </c>
      <c r="E62" s="170">
        <v>441.56369999999998</v>
      </c>
      <c r="F62" s="171"/>
      <c r="G62" s="172">
        <f>ROUND(E62*F62,2)</f>
        <v>0</v>
      </c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</row>
    <row r="63" spans="1:20" ht="33.75" outlineLevel="2" x14ac:dyDescent="0.2">
      <c r="A63" s="153"/>
      <c r="B63" s="154"/>
      <c r="C63" s="187" t="s">
        <v>306</v>
      </c>
      <c r="D63" s="185"/>
      <c r="E63" s="186">
        <v>49.55</v>
      </c>
      <c r="F63" s="156"/>
      <c r="G63" s="15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</row>
    <row r="64" spans="1:20" ht="33.75" outlineLevel="3" x14ac:dyDescent="0.2">
      <c r="A64" s="153"/>
      <c r="B64" s="154"/>
      <c r="C64" s="187" t="s">
        <v>307</v>
      </c>
      <c r="D64" s="185"/>
      <c r="E64" s="186">
        <v>88.47</v>
      </c>
      <c r="F64" s="156"/>
      <c r="G64" s="15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</row>
    <row r="65" spans="1:20" ht="33.75" outlineLevel="3" x14ac:dyDescent="0.2">
      <c r="A65" s="153"/>
      <c r="B65" s="154"/>
      <c r="C65" s="187" t="s">
        <v>308</v>
      </c>
      <c r="D65" s="185"/>
      <c r="E65" s="186">
        <v>162.36000000000001</v>
      </c>
      <c r="F65" s="156"/>
      <c r="G65" s="15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</row>
    <row r="66" spans="1:20" ht="33.75" outlineLevel="3" x14ac:dyDescent="0.2">
      <c r="A66" s="153"/>
      <c r="B66" s="154"/>
      <c r="C66" s="187" t="s">
        <v>309</v>
      </c>
      <c r="D66" s="185"/>
      <c r="E66" s="186">
        <v>141.19</v>
      </c>
      <c r="F66" s="156"/>
      <c r="G66" s="15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</row>
    <row r="67" spans="1:20" ht="22.5" outlineLevel="1" x14ac:dyDescent="0.2">
      <c r="A67" s="167">
        <v>19</v>
      </c>
      <c r="B67" s="168" t="s">
        <v>310</v>
      </c>
      <c r="C67" s="181" t="s">
        <v>311</v>
      </c>
      <c r="D67" s="169" t="s">
        <v>246</v>
      </c>
      <c r="E67" s="170">
        <v>411.53269999999998</v>
      </c>
      <c r="F67" s="171"/>
      <c r="G67" s="172">
        <f>ROUND(E67*F67,2)</f>
        <v>0</v>
      </c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</row>
    <row r="68" spans="1:20" ht="33.75" outlineLevel="2" x14ac:dyDescent="0.2">
      <c r="A68" s="153"/>
      <c r="B68" s="154"/>
      <c r="C68" s="187" t="s">
        <v>312</v>
      </c>
      <c r="D68" s="185"/>
      <c r="E68" s="186">
        <v>108.71</v>
      </c>
      <c r="F68" s="156"/>
      <c r="G68" s="15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</row>
    <row r="69" spans="1:20" outlineLevel="3" x14ac:dyDescent="0.2">
      <c r="A69" s="153"/>
      <c r="B69" s="154"/>
      <c r="C69" s="187" t="s">
        <v>313</v>
      </c>
      <c r="D69" s="185"/>
      <c r="E69" s="186">
        <v>57.72</v>
      </c>
      <c r="F69" s="156"/>
      <c r="G69" s="15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</row>
    <row r="70" spans="1:20" ht="33.75" outlineLevel="3" x14ac:dyDescent="0.2">
      <c r="A70" s="153"/>
      <c r="B70" s="154"/>
      <c r="C70" s="187" t="s">
        <v>314</v>
      </c>
      <c r="D70" s="185"/>
      <c r="E70" s="186">
        <v>109.07</v>
      </c>
      <c r="F70" s="156"/>
      <c r="G70" s="15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</row>
    <row r="71" spans="1:20" ht="33.75" outlineLevel="3" x14ac:dyDescent="0.2">
      <c r="A71" s="153"/>
      <c r="B71" s="154"/>
      <c r="C71" s="187" t="s">
        <v>315</v>
      </c>
      <c r="D71" s="185"/>
      <c r="E71" s="186">
        <v>136.03</v>
      </c>
      <c r="F71" s="156"/>
      <c r="G71" s="15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</row>
    <row r="72" spans="1:20" ht="22.5" outlineLevel="1" x14ac:dyDescent="0.2">
      <c r="A72" s="167">
        <v>20</v>
      </c>
      <c r="B72" s="168" t="s">
        <v>316</v>
      </c>
      <c r="C72" s="181" t="s">
        <v>317</v>
      </c>
      <c r="D72" s="169" t="s">
        <v>246</v>
      </c>
      <c r="E72" s="170">
        <v>15.51</v>
      </c>
      <c r="F72" s="171"/>
      <c r="G72" s="172">
        <f>ROUND(E72*F72,2)</f>
        <v>0</v>
      </c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</row>
    <row r="73" spans="1:20" outlineLevel="2" x14ac:dyDescent="0.2">
      <c r="A73" s="153"/>
      <c r="B73" s="154"/>
      <c r="C73" s="187" t="s">
        <v>318</v>
      </c>
      <c r="D73" s="185"/>
      <c r="E73" s="186">
        <v>15.51</v>
      </c>
      <c r="F73" s="156"/>
      <c r="G73" s="15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</row>
    <row r="74" spans="1:20" ht="22.5" outlineLevel="1" x14ac:dyDescent="0.2">
      <c r="A74" s="167">
        <v>21</v>
      </c>
      <c r="B74" s="168" t="s">
        <v>319</v>
      </c>
      <c r="C74" s="181" t="s">
        <v>320</v>
      </c>
      <c r="D74" s="169" t="s">
        <v>246</v>
      </c>
      <c r="E74" s="170">
        <v>78.510000000000005</v>
      </c>
      <c r="F74" s="171"/>
      <c r="G74" s="172">
        <f>ROUND(E74*F74,2)</f>
        <v>0</v>
      </c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</row>
    <row r="75" spans="1:20" outlineLevel="2" x14ac:dyDescent="0.2">
      <c r="A75" s="153"/>
      <c r="B75" s="154"/>
      <c r="C75" s="187" t="s">
        <v>321</v>
      </c>
      <c r="D75" s="185"/>
      <c r="E75" s="186">
        <v>78.510000000000005</v>
      </c>
      <c r="F75" s="156"/>
      <c r="G75" s="15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</row>
    <row r="76" spans="1:20" outlineLevel="1" x14ac:dyDescent="0.2">
      <c r="A76" s="167">
        <v>22</v>
      </c>
      <c r="B76" s="168" t="s">
        <v>322</v>
      </c>
      <c r="C76" s="181" t="s">
        <v>323</v>
      </c>
      <c r="D76" s="169" t="s">
        <v>246</v>
      </c>
      <c r="E76" s="170">
        <v>17.204999999999998</v>
      </c>
      <c r="F76" s="171"/>
      <c r="G76" s="172">
        <f>ROUND(E76*F76,2)</f>
        <v>0</v>
      </c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</row>
    <row r="77" spans="1:20" outlineLevel="2" x14ac:dyDescent="0.2">
      <c r="A77" s="153"/>
      <c r="B77" s="154"/>
      <c r="C77" s="187" t="s">
        <v>324</v>
      </c>
      <c r="D77" s="185"/>
      <c r="E77" s="186">
        <v>17.2</v>
      </c>
      <c r="F77" s="156"/>
      <c r="G77" s="15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</row>
    <row r="78" spans="1:20" ht="22.5" outlineLevel="1" x14ac:dyDescent="0.2">
      <c r="A78" s="167">
        <v>23</v>
      </c>
      <c r="B78" s="168" t="s">
        <v>325</v>
      </c>
      <c r="C78" s="181" t="s">
        <v>326</v>
      </c>
      <c r="D78" s="169" t="s">
        <v>246</v>
      </c>
      <c r="E78" s="170">
        <v>69.09</v>
      </c>
      <c r="F78" s="171"/>
      <c r="G78" s="172">
        <f>ROUND(E78*F78,2)</f>
        <v>0</v>
      </c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</row>
    <row r="79" spans="1:20" ht="22.5" outlineLevel="2" x14ac:dyDescent="0.2">
      <c r="A79" s="153"/>
      <c r="B79" s="154"/>
      <c r="C79" s="187" t="s">
        <v>327</v>
      </c>
      <c r="D79" s="185"/>
      <c r="E79" s="186">
        <v>38.6</v>
      </c>
      <c r="F79" s="156"/>
      <c r="G79" s="15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</row>
    <row r="80" spans="1:20" ht="22.5" outlineLevel="3" x14ac:dyDescent="0.2">
      <c r="A80" s="153"/>
      <c r="B80" s="154"/>
      <c r="C80" s="187" t="s">
        <v>328</v>
      </c>
      <c r="D80" s="185"/>
      <c r="E80" s="186">
        <v>24.85</v>
      </c>
      <c r="F80" s="156"/>
      <c r="G80" s="15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</row>
    <row r="81" spans="1:20" outlineLevel="3" x14ac:dyDescent="0.2">
      <c r="A81" s="153"/>
      <c r="B81" s="154"/>
      <c r="C81" s="187" t="s">
        <v>329</v>
      </c>
      <c r="D81" s="185"/>
      <c r="E81" s="186">
        <v>1.65</v>
      </c>
      <c r="F81" s="156"/>
      <c r="G81" s="15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</row>
    <row r="82" spans="1:20" outlineLevel="3" x14ac:dyDescent="0.2">
      <c r="A82" s="153"/>
      <c r="B82" s="154"/>
      <c r="C82" s="187" t="s">
        <v>330</v>
      </c>
      <c r="D82" s="185"/>
      <c r="E82" s="186">
        <v>3.99</v>
      </c>
      <c r="F82" s="156"/>
      <c r="G82" s="15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</row>
    <row r="83" spans="1:20" ht="22.5" outlineLevel="1" x14ac:dyDescent="0.2">
      <c r="A83" s="167">
        <v>24</v>
      </c>
      <c r="B83" s="168" t="s">
        <v>331</v>
      </c>
      <c r="C83" s="181" t="s">
        <v>332</v>
      </c>
      <c r="D83" s="169" t="s">
        <v>246</v>
      </c>
      <c r="E83" s="170">
        <v>226.93180000000001</v>
      </c>
      <c r="F83" s="171"/>
      <c r="G83" s="172">
        <f>ROUND(E83*F83,2)</f>
        <v>0</v>
      </c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</row>
    <row r="84" spans="1:20" outlineLevel="2" x14ac:dyDescent="0.2">
      <c r="A84" s="153"/>
      <c r="B84" s="154"/>
      <c r="C84" s="187" t="s">
        <v>333</v>
      </c>
      <c r="D84" s="185"/>
      <c r="E84" s="186">
        <v>19.600000000000001</v>
      </c>
      <c r="F84" s="156"/>
      <c r="G84" s="15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</row>
    <row r="85" spans="1:20" ht="33.75" outlineLevel="3" x14ac:dyDescent="0.2">
      <c r="A85" s="153"/>
      <c r="B85" s="154"/>
      <c r="C85" s="187" t="s">
        <v>334</v>
      </c>
      <c r="D85" s="185"/>
      <c r="E85" s="186">
        <v>58.76</v>
      </c>
      <c r="F85" s="156"/>
      <c r="G85" s="15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</row>
    <row r="86" spans="1:20" ht="33.75" outlineLevel="3" x14ac:dyDescent="0.2">
      <c r="A86" s="153"/>
      <c r="B86" s="154"/>
      <c r="C86" s="187" t="s">
        <v>335</v>
      </c>
      <c r="D86" s="185"/>
      <c r="E86" s="186">
        <v>68.819999999999993</v>
      </c>
      <c r="F86" s="156"/>
      <c r="G86" s="15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</row>
    <row r="87" spans="1:20" ht="33.75" outlineLevel="3" x14ac:dyDescent="0.2">
      <c r="A87" s="153"/>
      <c r="B87" s="154"/>
      <c r="C87" s="187" t="s">
        <v>336</v>
      </c>
      <c r="D87" s="185"/>
      <c r="E87" s="186">
        <v>79.75</v>
      </c>
      <c r="F87" s="156"/>
      <c r="G87" s="15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</row>
    <row r="88" spans="1:20" ht="22.5" outlineLevel="1" x14ac:dyDescent="0.2">
      <c r="A88" s="167">
        <v>25</v>
      </c>
      <c r="B88" s="168" t="s">
        <v>337</v>
      </c>
      <c r="C88" s="181" t="s">
        <v>338</v>
      </c>
      <c r="D88" s="169" t="s">
        <v>246</v>
      </c>
      <c r="E88" s="170">
        <v>777.47</v>
      </c>
      <c r="F88" s="171"/>
      <c r="G88" s="172">
        <f>ROUND(E88*F88,2)</f>
        <v>0</v>
      </c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</row>
    <row r="89" spans="1:20" outlineLevel="2" x14ac:dyDescent="0.2">
      <c r="A89" s="153"/>
      <c r="B89" s="154"/>
      <c r="C89" s="187" t="s">
        <v>339</v>
      </c>
      <c r="D89" s="185"/>
      <c r="E89" s="186">
        <v>353.79</v>
      </c>
      <c r="F89" s="156"/>
      <c r="G89" s="15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</row>
    <row r="90" spans="1:20" ht="45" outlineLevel="3" x14ac:dyDescent="0.2">
      <c r="A90" s="153"/>
      <c r="B90" s="154"/>
      <c r="C90" s="187" t="s">
        <v>340</v>
      </c>
      <c r="D90" s="185"/>
      <c r="E90" s="186">
        <v>375.85</v>
      </c>
      <c r="F90" s="156"/>
      <c r="G90" s="15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</row>
    <row r="91" spans="1:20" outlineLevel="3" x14ac:dyDescent="0.2">
      <c r="A91" s="153"/>
      <c r="B91" s="154"/>
      <c r="C91" s="187" t="s">
        <v>341</v>
      </c>
      <c r="D91" s="185"/>
      <c r="E91" s="186">
        <v>47.83</v>
      </c>
      <c r="F91" s="156"/>
      <c r="G91" s="15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</row>
    <row r="92" spans="1:20" outlineLevel="1" x14ac:dyDescent="0.2">
      <c r="A92" s="167">
        <v>26</v>
      </c>
      <c r="B92" s="168" t="s">
        <v>342</v>
      </c>
      <c r="C92" s="181" t="s">
        <v>343</v>
      </c>
      <c r="D92" s="169" t="s">
        <v>344</v>
      </c>
      <c r="E92" s="170">
        <v>36.799999999999997</v>
      </c>
      <c r="F92" s="171"/>
      <c r="G92" s="172">
        <f>ROUND(E92*F92,2)</f>
        <v>0</v>
      </c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</row>
    <row r="93" spans="1:20" outlineLevel="2" x14ac:dyDescent="0.2">
      <c r="A93" s="153"/>
      <c r="B93" s="154"/>
      <c r="C93" s="187" t="s">
        <v>345</v>
      </c>
      <c r="D93" s="185"/>
      <c r="E93" s="186">
        <v>36.799999999999997</v>
      </c>
      <c r="F93" s="156"/>
      <c r="G93" s="15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</row>
    <row r="94" spans="1:20" outlineLevel="1" x14ac:dyDescent="0.2">
      <c r="A94" s="167">
        <v>27</v>
      </c>
      <c r="B94" s="168" t="s">
        <v>346</v>
      </c>
      <c r="C94" s="181" t="s">
        <v>347</v>
      </c>
      <c r="D94" s="169" t="s">
        <v>344</v>
      </c>
      <c r="E94" s="170">
        <v>86.02</v>
      </c>
      <c r="F94" s="171"/>
      <c r="G94" s="172">
        <f>ROUND(E94*F94,2)</f>
        <v>0</v>
      </c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</row>
    <row r="95" spans="1:20" outlineLevel="2" x14ac:dyDescent="0.2">
      <c r="A95" s="153"/>
      <c r="B95" s="154"/>
      <c r="C95" s="187" t="s">
        <v>348</v>
      </c>
      <c r="D95" s="185"/>
      <c r="E95" s="186">
        <v>86.02</v>
      </c>
      <c r="F95" s="156"/>
      <c r="G95" s="15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</row>
    <row r="96" spans="1:20" outlineLevel="1" x14ac:dyDescent="0.2">
      <c r="A96" s="167">
        <v>28</v>
      </c>
      <c r="B96" s="168" t="s">
        <v>349</v>
      </c>
      <c r="C96" s="181" t="s">
        <v>350</v>
      </c>
      <c r="D96" s="169" t="s">
        <v>246</v>
      </c>
      <c r="E96" s="170">
        <v>806.39</v>
      </c>
      <c r="F96" s="171"/>
      <c r="G96" s="172">
        <f>ROUND(E96*F96,2)</f>
        <v>0</v>
      </c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</row>
    <row r="97" spans="1:20" ht="33.75" outlineLevel="2" x14ac:dyDescent="0.2">
      <c r="A97" s="153"/>
      <c r="B97" s="154"/>
      <c r="C97" s="187" t="s">
        <v>351</v>
      </c>
      <c r="D97" s="185"/>
      <c r="E97" s="186">
        <v>132.69999999999999</v>
      </c>
      <c r="F97" s="156"/>
      <c r="G97" s="15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</row>
    <row r="98" spans="1:20" outlineLevel="3" x14ac:dyDescent="0.2">
      <c r="A98" s="153"/>
      <c r="B98" s="154"/>
      <c r="C98" s="187" t="s">
        <v>352</v>
      </c>
      <c r="D98" s="185"/>
      <c r="E98" s="186">
        <v>12.25</v>
      </c>
      <c r="F98" s="156"/>
      <c r="G98" s="15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</row>
    <row r="99" spans="1:20" ht="33.75" outlineLevel="3" x14ac:dyDescent="0.2">
      <c r="A99" s="153"/>
      <c r="B99" s="154"/>
      <c r="C99" s="187" t="s">
        <v>353</v>
      </c>
      <c r="D99" s="185"/>
      <c r="E99" s="186">
        <v>307.64999999999998</v>
      </c>
      <c r="F99" s="156"/>
      <c r="G99" s="15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</row>
    <row r="100" spans="1:20" ht="45" outlineLevel="3" x14ac:dyDescent="0.2">
      <c r="A100" s="153"/>
      <c r="B100" s="154"/>
      <c r="C100" s="187" t="s">
        <v>354</v>
      </c>
      <c r="D100" s="185"/>
      <c r="E100" s="186">
        <v>144.88</v>
      </c>
      <c r="F100" s="156"/>
      <c r="G100" s="15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</row>
    <row r="101" spans="1:20" ht="33.75" outlineLevel="3" x14ac:dyDescent="0.2">
      <c r="A101" s="153"/>
      <c r="B101" s="154"/>
      <c r="C101" s="187" t="s">
        <v>355</v>
      </c>
      <c r="D101" s="185"/>
      <c r="E101" s="186">
        <v>208.91</v>
      </c>
      <c r="F101" s="156"/>
      <c r="G101" s="15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</row>
    <row r="102" spans="1:20" outlineLevel="1" x14ac:dyDescent="0.2">
      <c r="A102" s="173">
        <v>29</v>
      </c>
      <c r="B102" s="174" t="s">
        <v>356</v>
      </c>
      <c r="C102" s="180" t="s">
        <v>357</v>
      </c>
      <c r="D102" s="175" t="s">
        <v>246</v>
      </c>
      <c r="E102" s="176">
        <v>20</v>
      </c>
      <c r="F102" s="177"/>
      <c r="G102" s="178">
        <f>ROUND(E102*F102,2)</f>
        <v>0</v>
      </c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</row>
    <row r="103" spans="1:20" x14ac:dyDescent="0.2">
      <c r="A103" s="160" t="s">
        <v>192</v>
      </c>
      <c r="B103" s="161" t="s">
        <v>94</v>
      </c>
      <c r="C103" s="179" t="s">
        <v>95</v>
      </c>
      <c r="D103" s="162"/>
      <c r="E103" s="163"/>
      <c r="F103" s="164"/>
      <c r="G103" s="165">
        <f>SUM(G104:G130)</f>
        <v>0</v>
      </c>
    </row>
    <row r="104" spans="1:20" outlineLevel="1" x14ac:dyDescent="0.2">
      <c r="A104" s="167">
        <v>30</v>
      </c>
      <c r="B104" s="168" t="s">
        <v>358</v>
      </c>
      <c r="C104" s="297" t="s">
        <v>359</v>
      </c>
      <c r="D104" s="169" t="s">
        <v>234</v>
      </c>
      <c r="E104" s="301">
        <v>43</v>
      </c>
      <c r="F104" s="171"/>
      <c r="G104" s="172">
        <f>ROUND(E104*F104,2)</f>
        <v>0</v>
      </c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</row>
    <row r="105" spans="1:20" outlineLevel="2" x14ac:dyDescent="0.2">
      <c r="A105" s="153"/>
      <c r="B105" s="154"/>
      <c r="C105" s="298" t="s">
        <v>360</v>
      </c>
      <c r="D105" s="185"/>
      <c r="E105" s="302">
        <v>43</v>
      </c>
      <c r="F105" s="156"/>
      <c r="G105" s="15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</row>
    <row r="106" spans="1:20" outlineLevel="1" x14ac:dyDescent="0.2">
      <c r="A106" s="173">
        <v>31</v>
      </c>
      <c r="B106" s="174" t="s">
        <v>361</v>
      </c>
      <c r="C106" s="299" t="s">
        <v>362</v>
      </c>
      <c r="D106" s="175" t="s">
        <v>246</v>
      </c>
      <c r="E106" s="303">
        <v>430</v>
      </c>
      <c r="F106" s="177"/>
      <c r="G106" s="178">
        <f>ROUND(E106*F106,2)</f>
        <v>0</v>
      </c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</row>
    <row r="107" spans="1:20" outlineLevel="1" x14ac:dyDescent="0.2">
      <c r="A107" s="173">
        <v>32</v>
      </c>
      <c r="B107" s="174" t="s">
        <v>363</v>
      </c>
      <c r="C107" s="299" t="s">
        <v>364</v>
      </c>
      <c r="D107" s="175" t="s">
        <v>246</v>
      </c>
      <c r="E107" s="303">
        <v>430</v>
      </c>
      <c r="F107" s="177"/>
      <c r="G107" s="178">
        <f>ROUND(E107*F107,2)</f>
        <v>0</v>
      </c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</row>
    <row r="108" spans="1:20" outlineLevel="1" x14ac:dyDescent="0.2">
      <c r="A108" s="167">
        <v>33</v>
      </c>
      <c r="B108" s="168" t="s">
        <v>365</v>
      </c>
      <c r="C108" s="297" t="s">
        <v>366</v>
      </c>
      <c r="D108" s="169" t="s">
        <v>246</v>
      </c>
      <c r="E108" s="301">
        <v>430</v>
      </c>
      <c r="F108" s="171"/>
      <c r="G108" s="172">
        <f>ROUND(E108*F108,2)</f>
        <v>0</v>
      </c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</row>
    <row r="109" spans="1:20" outlineLevel="2" x14ac:dyDescent="0.2">
      <c r="A109" s="153"/>
      <c r="B109" s="154"/>
      <c r="C109" s="298" t="s">
        <v>367</v>
      </c>
      <c r="D109" s="185"/>
      <c r="E109" s="302">
        <v>430</v>
      </c>
      <c r="F109" s="156"/>
      <c r="G109" s="15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</row>
    <row r="110" spans="1:20" outlineLevel="1" x14ac:dyDescent="0.2">
      <c r="A110" s="167">
        <v>34</v>
      </c>
      <c r="B110" s="168" t="s">
        <v>368</v>
      </c>
      <c r="C110" s="297" t="s">
        <v>369</v>
      </c>
      <c r="D110" s="169" t="s">
        <v>283</v>
      </c>
      <c r="E110" s="301">
        <v>4.3</v>
      </c>
      <c r="F110" s="171"/>
      <c r="G110" s="172">
        <f>ROUND(E110*F110,2)</f>
        <v>0</v>
      </c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</row>
    <row r="111" spans="1:20" outlineLevel="2" x14ac:dyDescent="0.2">
      <c r="A111" s="153"/>
      <c r="B111" s="154"/>
      <c r="C111" s="298" t="s">
        <v>370</v>
      </c>
      <c r="D111" s="185"/>
      <c r="E111" s="302">
        <v>4.3</v>
      </c>
      <c r="F111" s="156"/>
      <c r="G111" s="15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</row>
    <row r="112" spans="1:20" outlineLevel="1" x14ac:dyDescent="0.2">
      <c r="A112" s="167">
        <v>35</v>
      </c>
      <c r="B112" s="168" t="s">
        <v>371</v>
      </c>
      <c r="C112" s="297" t="s">
        <v>372</v>
      </c>
      <c r="D112" s="169" t="s">
        <v>234</v>
      </c>
      <c r="E112" s="301">
        <v>24.870999999999999</v>
      </c>
      <c r="F112" s="171"/>
      <c r="G112" s="172">
        <f>ROUND(E112*F112,2)</f>
        <v>0</v>
      </c>
      <c r="H112" s="146"/>
      <c r="I112" s="300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</row>
    <row r="113" spans="1:20" outlineLevel="2" x14ac:dyDescent="0.2">
      <c r="A113" s="153"/>
      <c r="B113" s="154"/>
      <c r="C113" s="187" t="s">
        <v>373</v>
      </c>
      <c r="D113" s="185"/>
      <c r="E113" s="302">
        <v>17.239999999999998</v>
      </c>
      <c r="F113" s="156"/>
      <c r="G113" s="15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</row>
    <row r="114" spans="1:20" outlineLevel="3" x14ac:dyDescent="0.2">
      <c r="A114" s="153"/>
      <c r="B114" s="154"/>
      <c r="C114" s="187" t="s">
        <v>374</v>
      </c>
      <c r="D114" s="185"/>
      <c r="E114" s="186">
        <v>3.94</v>
      </c>
      <c r="F114" s="156"/>
      <c r="G114" s="15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</row>
    <row r="115" spans="1:20" outlineLevel="3" x14ac:dyDescent="0.2">
      <c r="A115" s="153"/>
      <c r="B115" s="154"/>
      <c r="C115" s="187" t="s">
        <v>375</v>
      </c>
      <c r="D115" s="185"/>
      <c r="E115" s="186">
        <v>0.4</v>
      </c>
      <c r="F115" s="156"/>
      <c r="G115" s="15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</row>
    <row r="116" spans="1:20" outlineLevel="3" x14ac:dyDescent="0.2">
      <c r="A116" s="153"/>
      <c r="B116" s="154"/>
      <c r="C116" s="187" t="s">
        <v>376</v>
      </c>
      <c r="D116" s="185"/>
      <c r="E116" s="186">
        <v>3.29</v>
      </c>
      <c r="F116" s="156"/>
      <c r="G116" s="15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</row>
    <row r="117" spans="1:20" outlineLevel="1" x14ac:dyDescent="0.2">
      <c r="A117" s="167">
        <v>36</v>
      </c>
      <c r="B117" s="168" t="s">
        <v>377</v>
      </c>
      <c r="C117" s="181" t="s">
        <v>378</v>
      </c>
      <c r="D117" s="169" t="s">
        <v>246</v>
      </c>
      <c r="E117" s="170">
        <v>141.71100000000001</v>
      </c>
      <c r="F117" s="171"/>
      <c r="G117" s="172">
        <f>ROUND(E117*F117,2)</f>
        <v>0</v>
      </c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</row>
    <row r="118" spans="1:20" ht="22.5" outlineLevel="2" x14ac:dyDescent="0.2">
      <c r="A118" s="153"/>
      <c r="B118" s="154"/>
      <c r="C118" s="187" t="s">
        <v>379</v>
      </c>
      <c r="D118" s="185"/>
      <c r="E118" s="186">
        <v>105.92</v>
      </c>
      <c r="F118" s="156"/>
      <c r="G118" s="15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</row>
    <row r="119" spans="1:20" outlineLevel="3" x14ac:dyDescent="0.2">
      <c r="A119" s="153"/>
      <c r="B119" s="154"/>
      <c r="C119" s="187" t="s">
        <v>380</v>
      </c>
      <c r="D119" s="185"/>
      <c r="E119" s="186">
        <v>2.85</v>
      </c>
      <c r="F119" s="156"/>
      <c r="G119" s="15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</row>
    <row r="120" spans="1:20" outlineLevel="3" x14ac:dyDescent="0.2">
      <c r="A120" s="153"/>
      <c r="B120" s="154"/>
      <c r="C120" s="187" t="s">
        <v>381</v>
      </c>
      <c r="D120" s="185"/>
      <c r="E120" s="186">
        <v>32.94</v>
      </c>
      <c r="F120" s="156"/>
      <c r="G120" s="15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</row>
    <row r="121" spans="1:20" outlineLevel="1" x14ac:dyDescent="0.2">
      <c r="A121" s="173">
        <v>37</v>
      </c>
      <c r="B121" s="174" t="s">
        <v>382</v>
      </c>
      <c r="C121" s="180" t="s">
        <v>383</v>
      </c>
      <c r="D121" s="175" t="s">
        <v>246</v>
      </c>
      <c r="E121" s="176">
        <v>141.71100000000001</v>
      </c>
      <c r="F121" s="177"/>
      <c r="G121" s="178">
        <f>ROUND(E121*F121,2)</f>
        <v>0</v>
      </c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</row>
    <row r="122" spans="1:20" outlineLevel="1" x14ac:dyDescent="0.2">
      <c r="A122" s="167">
        <v>38</v>
      </c>
      <c r="B122" s="168" t="s">
        <v>384</v>
      </c>
      <c r="C122" s="297" t="s">
        <v>385</v>
      </c>
      <c r="D122" s="169" t="s">
        <v>283</v>
      </c>
      <c r="E122" s="170">
        <v>3.7305999999999999</v>
      </c>
      <c r="F122" s="171"/>
      <c r="G122" s="172">
        <f>ROUND(E122*F122,2)</f>
        <v>0</v>
      </c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</row>
    <row r="123" spans="1:20" outlineLevel="2" x14ac:dyDescent="0.2">
      <c r="A123" s="153"/>
      <c r="B123" s="154"/>
      <c r="C123" s="298" t="s">
        <v>386</v>
      </c>
      <c r="D123" s="185"/>
      <c r="E123" s="186">
        <v>3.73</v>
      </c>
      <c r="F123" s="156"/>
      <c r="G123" s="15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</row>
    <row r="124" spans="1:20" outlineLevel="1" x14ac:dyDescent="0.2">
      <c r="A124" s="167">
        <v>39</v>
      </c>
      <c r="B124" s="168" t="s">
        <v>387</v>
      </c>
      <c r="C124" s="181" t="s">
        <v>388</v>
      </c>
      <c r="D124" s="169" t="s">
        <v>246</v>
      </c>
      <c r="E124" s="170">
        <v>42.368000000000002</v>
      </c>
      <c r="F124" s="171"/>
      <c r="G124" s="172">
        <f>ROUND(E124*F124,2)</f>
        <v>0</v>
      </c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</row>
    <row r="125" spans="1:20" ht="22.5" outlineLevel="2" x14ac:dyDescent="0.2">
      <c r="A125" s="153"/>
      <c r="B125" s="154"/>
      <c r="C125" s="187" t="s">
        <v>389</v>
      </c>
      <c r="D125" s="185"/>
      <c r="E125" s="186">
        <v>42.37</v>
      </c>
      <c r="F125" s="156"/>
      <c r="G125" s="15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</row>
    <row r="126" spans="1:20" ht="22.5" outlineLevel="1" x14ac:dyDescent="0.2">
      <c r="A126" s="167">
        <v>40</v>
      </c>
      <c r="B126" s="168" t="s">
        <v>390</v>
      </c>
      <c r="C126" s="297" t="s">
        <v>2257</v>
      </c>
      <c r="D126" s="169" t="s">
        <v>391</v>
      </c>
      <c r="E126" s="170">
        <v>13860</v>
      </c>
      <c r="F126" s="171"/>
      <c r="G126" s="172">
        <f>ROUND(E126*F126,2)</f>
        <v>0</v>
      </c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</row>
    <row r="127" spans="1:20" outlineLevel="2" x14ac:dyDescent="0.2">
      <c r="A127" s="153"/>
      <c r="B127" s="154"/>
      <c r="C127" s="298" t="s">
        <v>2258</v>
      </c>
      <c r="D127" s="185"/>
      <c r="E127" s="186">
        <f>12.6*1.1</f>
        <v>13.860000000000001</v>
      </c>
      <c r="F127" s="156"/>
      <c r="G127" s="15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</row>
    <row r="128" spans="1:20" ht="22.5" outlineLevel="2" x14ac:dyDescent="0.2">
      <c r="A128" s="219" t="s">
        <v>2254</v>
      </c>
      <c r="B128" s="168" t="s">
        <v>2255</v>
      </c>
      <c r="C128" s="297" t="s">
        <v>2256</v>
      </c>
      <c r="D128" s="169" t="s">
        <v>234</v>
      </c>
      <c r="E128" s="170">
        <v>12.6</v>
      </c>
      <c r="F128" s="171"/>
      <c r="G128" s="172">
        <f>ROUND(E128*F128,2)</f>
        <v>0</v>
      </c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</row>
    <row r="129" spans="1:20" outlineLevel="1" x14ac:dyDescent="0.2">
      <c r="A129" s="173">
        <v>41</v>
      </c>
      <c r="B129" s="174" t="s">
        <v>392</v>
      </c>
      <c r="C129" s="299" t="s">
        <v>393</v>
      </c>
      <c r="D129" s="175" t="s">
        <v>246</v>
      </c>
      <c r="E129" s="176">
        <v>20</v>
      </c>
      <c r="F129" s="177"/>
      <c r="G129" s="178">
        <f>ROUND(E129*F129,2)</f>
        <v>0</v>
      </c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</row>
    <row r="130" spans="1:20" outlineLevel="1" x14ac:dyDescent="0.2">
      <c r="A130" s="173">
        <v>42</v>
      </c>
      <c r="B130" s="174" t="s">
        <v>2266</v>
      </c>
      <c r="C130" s="299" t="s">
        <v>394</v>
      </c>
      <c r="D130" s="175" t="s">
        <v>234</v>
      </c>
      <c r="E130" s="176">
        <v>3.15</v>
      </c>
      <c r="F130" s="177"/>
      <c r="G130" s="178">
        <f>ROUND(E130*F130,2)</f>
        <v>0</v>
      </c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</row>
    <row r="131" spans="1:20" x14ac:dyDescent="0.2">
      <c r="A131" s="160" t="s">
        <v>192</v>
      </c>
      <c r="B131" s="161" t="s">
        <v>96</v>
      </c>
      <c r="C131" s="179" t="s">
        <v>98</v>
      </c>
      <c r="D131" s="162"/>
      <c r="E131" s="163"/>
      <c r="F131" s="164"/>
      <c r="G131" s="165">
        <f>SUM(G132:G248)</f>
        <v>0</v>
      </c>
    </row>
    <row r="132" spans="1:20" outlineLevel="1" x14ac:dyDescent="0.2">
      <c r="A132" s="173">
        <v>43</v>
      </c>
      <c r="B132" s="174" t="s">
        <v>395</v>
      </c>
      <c r="C132" s="180" t="s">
        <v>396</v>
      </c>
      <c r="D132" s="175" t="s">
        <v>246</v>
      </c>
      <c r="E132" s="176">
        <v>102.67</v>
      </c>
      <c r="F132" s="177"/>
      <c r="G132" s="178">
        <f>ROUND(E132*F132,2)</f>
        <v>0</v>
      </c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</row>
    <row r="133" spans="1:20" outlineLevel="1" x14ac:dyDescent="0.2">
      <c r="A133" s="167">
        <v>44</v>
      </c>
      <c r="B133" s="168" t="s">
        <v>397</v>
      </c>
      <c r="C133" s="181" t="s">
        <v>398</v>
      </c>
      <c r="D133" s="169" t="s">
        <v>246</v>
      </c>
      <c r="E133" s="170">
        <v>2234.9875000000002</v>
      </c>
      <c r="F133" s="171"/>
      <c r="G133" s="172">
        <f>ROUND(E133*F133,2)</f>
        <v>0</v>
      </c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  <c r="R133" s="146"/>
      <c r="S133" s="146"/>
      <c r="T133" s="146"/>
    </row>
    <row r="134" spans="1:20" outlineLevel="2" x14ac:dyDescent="0.2">
      <c r="A134" s="153"/>
      <c r="B134" s="154"/>
      <c r="C134" s="187" t="s">
        <v>399</v>
      </c>
      <c r="D134" s="185"/>
      <c r="E134" s="186">
        <v>2234.9899999999998</v>
      </c>
      <c r="F134" s="156"/>
      <c r="G134" s="15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</row>
    <row r="135" spans="1:20" outlineLevel="1" x14ac:dyDescent="0.2">
      <c r="A135" s="167">
        <v>45</v>
      </c>
      <c r="B135" s="168" t="s">
        <v>400</v>
      </c>
      <c r="C135" s="181" t="s">
        <v>401</v>
      </c>
      <c r="D135" s="169" t="s">
        <v>246</v>
      </c>
      <c r="E135" s="170">
        <v>136.06950000000001</v>
      </c>
      <c r="F135" s="171"/>
      <c r="G135" s="172">
        <f>ROUND(E135*F135,2)</f>
        <v>0</v>
      </c>
      <c r="H135" s="146"/>
      <c r="I135" s="146"/>
      <c r="J135" s="146"/>
      <c r="K135" s="146"/>
      <c r="L135" s="146"/>
      <c r="M135" s="146"/>
      <c r="N135" s="146"/>
      <c r="O135" s="146"/>
      <c r="P135" s="146"/>
      <c r="Q135" s="146"/>
      <c r="R135" s="146"/>
      <c r="S135" s="146"/>
      <c r="T135" s="146"/>
    </row>
    <row r="136" spans="1:20" outlineLevel="2" x14ac:dyDescent="0.2">
      <c r="A136" s="153"/>
      <c r="B136" s="154"/>
      <c r="C136" s="187" t="s">
        <v>402</v>
      </c>
      <c r="D136" s="185"/>
      <c r="E136" s="186">
        <v>14.14</v>
      </c>
      <c r="F136" s="156"/>
      <c r="G136" s="15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  <c r="T136" s="146"/>
    </row>
    <row r="137" spans="1:20" outlineLevel="3" x14ac:dyDescent="0.2">
      <c r="A137" s="153"/>
      <c r="B137" s="154"/>
      <c r="C137" s="187" t="s">
        <v>403</v>
      </c>
      <c r="D137" s="185"/>
      <c r="E137" s="186">
        <v>40.21</v>
      </c>
      <c r="F137" s="156"/>
      <c r="G137" s="156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  <c r="T137" s="146"/>
    </row>
    <row r="138" spans="1:20" outlineLevel="3" x14ac:dyDescent="0.2">
      <c r="A138" s="153"/>
      <c r="B138" s="154"/>
      <c r="C138" s="187" t="s">
        <v>403</v>
      </c>
      <c r="D138" s="185"/>
      <c r="E138" s="186">
        <v>40.21</v>
      </c>
      <c r="F138" s="156"/>
      <c r="G138" s="15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6"/>
    </row>
    <row r="139" spans="1:20" outlineLevel="3" x14ac:dyDescent="0.2">
      <c r="A139" s="153"/>
      <c r="B139" s="154"/>
      <c r="C139" s="187" t="s">
        <v>404</v>
      </c>
      <c r="D139" s="185"/>
      <c r="E139" s="186">
        <v>41.51</v>
      </c>
      <c r="F139" s="156"/>
      <c r="G139" s="156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  <c r="T139" s="146"/>
    </row>
    <row r="140" spans="1:20" outlineLevel="1" x14ac:dyDescent="0.2">
      <c r="A140" s="167">
        <v>46</v>
      </c>
      <c r="B140" s="168" t="s">
        <v>405</v>
      </c>
      <c r="C140" s="181" t="s">
        <v>406</v>
      </c>
      <c r="D140" s="169" t="s">
        <v>246</v>
      </c>
      <c r="E140" s="170">
        <v>102.67</v>
      </c>
      <c r="F140" s="171"/>
      <c r="G140" s="172">
        <f>ROUND(E140*F140,2)</f>
        <v>0</v>
      </c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  <c r="T140" s="146"/>
    </row>
    <row r="141" spans="1:20" outlineLevel="2" x14ac:dyDescent="0.2">
      <c r="A141" s="153"/>
      <c r="B141" s="154"/>
      <c r="C141" s="187" t="s">
        <v>407</v>
      </c>
      <c r="D141" s="185"/>
      <c r="E141" s="186">
        <v>21.95</v>
      </c>
      <c r="F141" s="156"/>
      <c r="G141" s="156"/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  <c r="T141" s="146"/>
    </row>
    <row r="142" spans="1:20" ht="33.75" outlineLevel="3" x14ac:dyDescent="0.2">
      <c r="A142" s="153"/>
      <c r="B142" s="154"/>
      <c r="C142" s="187" t="s">
        <v>408</v>
      </c>
      <c r="D142" s="185"/>
      <c r="E142" s="186">
        <v>80.72</v>
      </c>
      <c r="F142" s="156"/>
      <c r="G142" s="15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</row>
    <row r="143" spans="1:20" outlineLevel="1" x14ac:dyDescent="0.2">
      <c r="A143" s="167">
        <v>47</v>
      </c>
      <c r="B143" s="168" t="s">
        <v>409</v>
      </c>
      <c r="C143" s="181" t="s">
        <v>410</v>
      </c>
      <c r="D143" s="169" t="s">
        <v>246</v>
      </c>
      <c r="E143" s="170">
        <v>2006.335</v>
      </c>
      <c r="F143" s="171"/>
      <c r="G143" s="172">
        <f>ROUND(E143*F143,2)</f>
        <v>0</v>
      </c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</row>
    <row r="144" spans="1:20" outlineLevel="2" x14ac:dyDescent="0.2">
      <c r="A144" s="153"/>
      <c r="B144" s="154"/>
      <c r="C144" s="187" t="s">
        <v>411</v>
      </c>
      <c r="D144" s="185"/>
      <c r="E144" s="186">
        <v>1.97</v>
      </c>
      <c r="F144" s="156"/>
      <c r="G144" s="156"/>
      <c r="H144" s="146"/>
      <c r="I144" s="146"/>
      <c r="J144" s="146"/>
      <c r="K144" s="146"/>
      <c r="L144" s="146"/>
      <c r="M144" s="146"/>
      <c r="N144" s="146"/>
      <c r="O144" s="146"/>
      <c r="P144" s="146"/>
      <c r="Q144" s="146"/>
      <c r="R144" s="146"/>
      <c r="S144" s="146"/>
      <c r="T144" s="146"/>
    </row>
    <row r="145" spans="1:20" outlineLevel="3" x14ac:dyDescent="0.2">
      <c r="A145" s="153"/>
      <c r="B145" s="154"/>
      <c r="C145" s="187" t="s">
        <v>412</v>
      </c>
      <c r="D145" s="185"/>
      <c r="E145" s="186">
        <v>30.11</v>
      </c>
      <c r="F145" s="156"/>
      <c r="G145" s="156"/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  <c r="T145" s="146"/>
    </row>
    <row r="146" spans="1:20" outlineLevel="3" x14ac:dyDescent="0.2">
      <c r="A146" s="153"/>
      <c r="B146" s="154"/>
      <c r="C146" s="187" t="s">
        <v>413</v>
      </c>
      <c r="D146" s="185"/>
      <c r="E146" s="186">
        <v>34.01</v>
      </c>
      <c r="F146" s="156"/>
      <c r="G146" s="15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</row>
    <row r="147" spans="1:20" outlineLevel="3" x14ac:dyDescent="0.2">
      <c r="A147" s="153"/>
      <c r="B147" s="154"/>
      <c r="C147" s="187" t="s">
        <v>414</v>
      </c>
      <c r="D147" s="185"/>
      <c r="E147" s="186">
        <v>19.27</v>
      </c>
      <c r="F147" s="156"/>
      <c r="G147" s="156"/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  <c r="T147" s="146"/>
    </row>
    <row r="148" spans="1:20" outlineLevel="3" x14ac:dyDescent="0.2">
      <c r="A148" s="153"/>
      <c r="B148" s="154"/>
      <c r="C148" s="187" t="s">
        <v>415</v>
      </c>
      <c r="D148" s="185"/>
      <c r="E148" s="186">
        <v>13.18</v>
      </c>
      <c r="F148" s="156"/>
      <c r="G148" s="156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</row>
    <row r="149" spans="1:20" ht="22.5" outlineLevel="3" x14ac:dyDescent="0.2">
      <c r="A149" s="153"/>
      <c r="B149" s="154"/>
      <c r="C149" s="187" t="s">
        <v>416</v>
      </c>
      <c r="D149" s="185"/>
      <c r="E149" s="186">
        <v>13.07</v>
      </c>
      <c r="F149" s="156"/>
      <c r="G149" s="156"/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  <c r="T149" s="146"/>
    </row>
    <row r="150" spans="1:20" outlineLevel="3" x14ac:dyDescent="0.2">
      <c r="A150" s="153"/>
      <c r="B150" s="154"/>
      <c r="C150" s="187" t="s">
        <v>417</v>
      </c>
      <c r="D150" s="185"/>
      <c r="E150" s="186">
        <v>17.440000000000001</v>
      </c>
      <c r="F150" s="156"/>
      <c r="G150" s="156"/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</row>
    <row r="151" spans="1:20" outlineLevel="3" x14ac:dyDescent="0.2">
      <c r="A151" s="153"/>
      <c r="B151" s="154"/>
      <c r="C151" s="187" t="s">
        <v>418</v>
      </c>
      <c r="D151" s="185"/>
      <c r="E151" s="186">
        <v>9.9700000000000006</v>
      </c>
      <c r="F151" s="156"/>
      <c r="G151" s="15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</row>
    <row r="152" spans="1:20" outlineLevel="3" x14ac:dyDescent="0.2">
      <c r="A152" s="153"/>
      <c r="B152" s="154"/>
      <c r="C152" s="187" t="s">
        <v>419</v>
      </c>
      <c r="D152" s="185"/>
      <c r="E152" s="186">
        <v>12.07</v>
      </c>
      <c r="F152" s="156"/>
      <c r="G152" s="156"/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  <c r="R152" s="146"/>
      <c r="S152" s="146"/>
      <c r="T152" s="146"/>
    </row>
    <row r="153" spans="1:20" ht="22.5" outlineLevel="3" x14ac:dyDescent="0.2">
      <c r="A153" s="153"/>
      <c r="B153" s="154"/>
      <c r="C153" s="187" t="s">
        <v>420</v>
      </c>
      <c r="D153" s="185"/>
      <c r="E153" s="186">
        <v>20.45</v>
      </c>
      <c r="F153" s="156"/>
      <c r="G153" s="156"/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  <c r="R153" s="146"/>
      <c r="S153" s="146"/>
      <c r="T153" s="146"/>
    </row>
    <row r="154" spans="1:20" outlineLevel="3" x14ac:dyDescent="0.2">
      <c r="A154" s="153"/>
      <c r="B154" s="154"/>
      <c r="C154" s="187" t="s">
        <v>421</v>
      </c>
      <c r="D154" s="185"/>
      <c r="E154" s="186">
        <v>23.78</v>
      </c>
      <c r="F154" s="156"/>
      <c r="G154" s="156"/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  <c r="T154" s="146"/>
    </row>
    <row r="155" spans="1:20" ht="33.75" outlineLevel="3" x14ac:dyDescent="0.2">
      <c r="A155" s="153"/>
      <c r="B155" s="154"/>
      <c r="C155" s="187" t="s">
        <v>422</v>
      </c>
      <c r="D155" s="185"/>
      <c r="E155" s="186">
        <v>24.68</v>
      </c>
      <c r="F155" s="156"/>
      <c r="G155" s="156"/>
      <c r="H155" s="146"/>
      <c r="I155" s="146"/>
      <c r="J155" s="146"/>
      <c r="K155" s="146"/>
      <c r="L155" s="146"/>
      <c r="M155" s="146"/>
      <c r="N155" s="146"/>
      <c r="O155" s="146"/>
      <c r="P155" s="146"/>
      <c r="Q155" s="146"/>
      <c r="R155" s="146"/>
      <c r="S155" s="146"/>
      <c r="T155" s="146"/>
    </row>
    <row r="156" spans="1:20" outlineLevel="3" x14ac:dyDescent="0.2">
      <c r="A156" s="153"/>
      <c r="B156" s="154"/>
      <c r="C156" s="187" t="s">
        <v>423</v>
      </c>
      <c r="D156" s="185"/>
      <c r="E156" s="186">
        <v>16.21</v>
      </c>
      <c r="F156" s="156"/>
      <c r="G156" s="156"/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  <c r="T156" s="146"/>
    </row>
    <row r="157" spans="1:20" outlineLevel="3" x14ac:dyDescent="0.2">
      <c r="A157" s="153"/>
      <c r="B157" s="154"/>
      <c r="C157" s="187" t="s">
        <v>424</v>
      </c>
      <c r="D157" s="185"/>
      <c r="E157" s="186">
        <v>6.77</v>
      </c>
      <c r="F157" s="156"/>
      <c r="G157" s="156"/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  <c r="T157" s="146"/>
    </row>
    <row r="158" spans="1:20" outlineLevel="3" x14ac:dyDescent="0.2">
      <c r="A158" s="153"/>
      <c r="B158" s="154"/>
      <c r="C158" s="187" t="s">
        <v>425</v>
      </c>
      <c r="D158" s="185"/>
      <c r="E158" s="186">
        <v>1763.35</v>
      </c>
      <c r="F158" s="156"/>
      <c r="G158" s="156"/>
      <c r="H158" s="146"/>
      <c r="I158" s="146"/>
      <c r="J158" s="146"/>
      <c r="K158" s="146"/>
      <c r="L158" s="146"/>
      <c r="M158" s="146"/>
      <c r="N158" s="146"/>
      <c r="O158" s="146"/>
      <c r="P158" s="146"/>
      <c r="Q158" s="146"/>
      <c r="R158" s="146"/>
      <c r="S158" s="146"/>
      <c r="T158" s="146"/>
    </row>
    <row r="159" spans="1:20" ht="22.5" outlineLevel="1" x14ac:dyDescent="0.2">
      <c r="A159" s="167">
        <v>48</v>
      </c>
      <c r="B159" s="168" t="s">
        <v>426</v>
      </c>
      <c r="C159" s="181" t="s">
        <v>427</v>
      </c>
      <c r="D159" s="169" t="s">
        <v>246</v>
      </c>
      <c r="E159" s="170">
        <v>263.0625</v>
      </c>
      <c r="F159" s="171"/>
      <c r="G159" s="172">
        <f>ROUND(E159*F159,2)</f>
        <v>0</v>
      </c>
      <c r="H159" s="146"/>
      <c r="I159" s="146"/>
      <c r="J159" s="146"/>
      <c r="K159" s="146"/>
      <c r="L159" s="146"/>
      <c r="M159" s="146"/>
      <c r="N159" s="146"/>
      <c r="O159" s="146"/>
      <c r="P159" s="146"/>
      <c r="Q159" s="146"/>
      <c r="R159" s="146"/>
      <c r="S159" s="146"/>
      <c r="T159" s="146"/>
    </row>
    <row r="160" spans="1:20" ht="33.75" outlineLevel="2" x14ac:dyDescent="0.2">
      <c r="A160" s="153"/>
      <c r="B160" s="154"/>
      <c r="C160" s="187" t="s">
        <v>428</v>
      </c>
      <c r="D160" s="185"/>
      <c r="E160" s="186">
        <v>14.6</v>
      </c>
      <c r="F160" s="156"/>
      <c r="G160" s="156"/>
      <c r="H160" s="146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46"/>
      <c r="T160" s="146"/>
    </row>
    <row r="161" spans="1:20" ht="22.5" outlineLevel="3" x14ac:dyDescent="0.2">
      <c r="A161" s="153"/>
      <c r="B161" s="154"/>
      <c r="C161" s="187" t="s">
        <v>429</v>
      </c>
      <c r="D161" s="185"/>
      <c r="E161" s="186">
        <v>14.1</v>
      </c>
      <c r="F161" s="156"/>
      <c r="G161" s="156"/>
      <c r="H161" s="146"/>
      <c r="I161" s="146"/>
      <c r="J161" s="146"/>
      <c r="K161" s="146"/>
      <c r="L161" s="146"/>
      <c r="M161" s="146"/>
      <c r="N161" s="146"/>
      <c r="O161" s="146"/>
      <c r="P161" s="146"/>
      <c r="Q161" s="146"/>
      <c r="R161" s="146"/>
      <c r="S161" s="146"/>
      <c r="T161" s="146"/>
    </row>
    <row r="162" spans="1:20" ht="22.5" outlineLevel="3" x14ac:dyDescent="0.2">
      <c r="A162" s="153"/>
      <c r="B162" s="154"/>
      <c r="C162" s="187" t="s">
        <v>430</v>
      </c>
      <c r="D162" s="185"/>
      <c r="E162" s="186">
        <v>23.32</v>
      </c>
      <c r="F162" s="156"/>
      <c r="G162" s="156"/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  <c r="R162" s="146"/>
      <c r="S162" s="146"/>
      <c r="T162" s="146"/>
    </row>
    <row r="163" spans="1:20" ht="33.75" outlineLevel="3" x14ac:dyDescent="0.2">
      <c r="A163" s="153"/>
      <c r="B163" s="154"/>
      <c r="C163" s="187" t="s">
        <v>431</v>
      </c>
      <c r="D163" s="185"/>
      <c r="E163" s="186">
        <v>17.350000000000001</v>
      </c>
      <c r="F163" s="156"/>
      <c r="G163" s="156"/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  <c r="R163" s="146"/>
      <c r="S163" s="146"/>
      <c r="T163" s="146"/>
    </row>
    <row r="164" spans="1:20" ht="22.5" outlineLevel="3" x14ac:dyDescent="0.2">
      <c r="A164" s="153"/>
      <c r="B164" s="154"/>
      <c r="C164" s="187" t="s">
        <v>432</v>
      </c>
      <c r="D164" s="185"/>
      <c r="E164" s="186">
        <v>39.950000000000003</v>
      </c>
      <c r="F164" s="156"/>
      <c r="G164" s="156"/>
      <c r="H164" s="146"/>
      <c r="I164" s="146"/>
      <c r="J164" s="146"/>
      <c r="K164" s="146"/>
      <c r="L164" s="146"/>
      <c r="M164" s="146"/>
      <c r="N164" s="146"/>
      <c r="O164" s="146"/>
      <c r="P164" s="146"/>
      <c r="Q164" s="146"/>
      <c r="R164" s="146"/>
      <c r="S164" s="146"/>
      <c r="T164" s="146"/>
    </row>
    <row r="165" spans="1:20" ht="22.5" outlineLevel="3" x14ac:dyDescent="0.2">
      <c r="A165" s="153"/>
      <c r="B165" s="154"/>
      <c r="C165" s="187" t="s">
        <v>433</v>
      </c>
      <c r="D165" s="185"/>
      <c r="E165" s="186">
        <v>38.450000000000003</v>
      </c>
      <c r="F165" s="156"/>
      <c r="G165" s="156"/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  <c r="R165" s="146"/>
      <c r="S165" s="146"/>
      <c r="T165" s="146"/>
    </row>
    <row r="166" spans="1:20" ht="33.75" outlineLevel="3" x14ac:dyDescent="0.2">
      <c r="A166" s="153"/>
      <c r="B166" s="154"/>
      <c r="C166" s="187" t="s">
        <v>434</v>
      </c>
      <c r="D166" s="185"/>
      <c r="E166" s="186">
        <v>35.17</v>
      </c>
      <c r="F166" s="156"/>
      <c r="G166" s="156"/>
      <c r="H166" s="146"/>
      <c r="I166" s="146"/>
      <c r="J166" s="146"/>
      <c r="K166" s="146"/>
      <c r="L166" s="146"/>
      <c r="M166" s="146"/>
      <c r="N166" s="146"/>
      <c r="O166" s="146"/>
      <c r="P166" s="146"/>
      <c r="Q166" s="146"/>
      <c r="R166" s="146"/>
      <c r="S166" s="146"/>
      <c r="T166" s="146"/>
    </row>
    <row r="167" spans="1:20" ht="22.5" outlineLevel="3" x14ac:dyDescent="0.2">
      <c r="A167" s="153"/>
      <c r="B167" s="154"/>
      <c r="C167" s="187" t="s">
        <v>435</v>
      </c>
      <c r="D167" s="185"/>
      <c r="E167" s="186">
        <v>31.07</v>
      </c>
      <c r="F167" s="156"/>
      <c r="G167" s="156"/>
      <c r="H167" s="146"/>
      <c r="I167" s="146"/>
      <c r="J167" s="146"/>
      <c r="K167" s="146"/>
      <c r="L167" s="146"/>
      <c r="M167" s="146"/>
      <c r="N167" s="146"/>
      <c r="O167" s="146"/>
      <c r="P167" s="146"/>
      <c r="Q167" s="146"/>
      <c r="R167" s="146"/>
      <c r="S167" s="146"/>
      <c r="T167" s="146"/>
    </row>
    <row r="168" spans="1:20" ht="45" outlineLevel="3" x14ac:dyDescent="0.2">
      <c r="A168" s="153"/>
      <c r="B168" s="154"/>
      <c r="C168" s="187" t="s">
        <v>436</v>
      </c>
      <c r="D168" s="185"/>
      <c r="E168" s="186">
        <v>29.64</v>
      </c>
      <c r="F168" s="156"/>
      <c r="G168" s="156"/>
      <c r="H168" s="146"/>
      <c r="I168" s="146"/>
      <c r="J168" s="146"/>
      <c r="K168" s="146"/>
      <c r="L168" s="146"/>
      <c r="M168" s="146"/>
      <c r="N168" s="146"/>
      <c r="O168" s="146"/>
      <c r="P168" s="146"/>
      <c r="Q168" s="146"/>
      <c r="R168" s="146"/>
      <c r="S168" s="146"/>
      <c r="T168" s="146"/>
    </row>
    <row r="169" spans="1:20" ht="22.5" outlineLevel="3" x14ac:dyDescent="0.2">
      <c r="A169" s="153"/>
      <c r="B169" s="154"/>
      <c r="C169" s="187" t="s">
        <v>437</v>
      </c>
      <c r="D169" s="185"/>
      <c r="E169" s="186">
        <v>19.399999999999999</v>
      </c>
      <c r="F169" s="156"/>
      <c r="G169" s="156"/>
      <c r="H169" s="146"/>
      <c r="I169" s="146"/>
      <c r="J169" s="146"/>
      <c r="K169" s="146"/>
      <c r="L169" s="146"/>
      <c r="M169" s="146"/>
      <c r="N169" s="146"/>
      <c r="O169" s="146"/>
      <c r="P169" s="146"/>
      <c r="Q169" s="146"/>
      <c r="R169" s="146"/>
      <c r="S169" s="146"/>
      <c r="T169" s="146"/>
    </row>
    <row r="170" spans="1:20" ht="22.5" outlineLevel="1" x14ac:dyDescent="0.2">
      <c r="A170" s="167">
        <v>49</v>
      </c>
      <c r="B170" s="168" t="s">
        <v>438</v>
      </c>
      <c r="C170" s="181" t="s">
        <v>439</v>
      </c>
      <c r="D170" s="169" t="s">
        <v>246</v>
      </c>
      <c r="E170" s="170">
        <v>1763.3510000000001</v>
      </c>
      <c r="F170" s="171"/>
      <c r="G170" s="172">
        <f>ROUND(E170*F170,2)</f>
        <v>0</v>
      </c>
      <c r="H170" s="146"/>
      <c r="I170" s="146"/>
      <c r="J170" s="146"/>
      <c r="K170" s="146"/>
      <c r="L170" s="146"/>
      <c r="M170" s="146"/>
      <c r="N170" s="146"/>
      <c r="O170" s="146"/>
      <c r="P170" s="146"/>
      <c r="Q170" s="146"/>
      <c r="R170" s="146"/>
      <c r="S170" s="146"/>
      <c r="T170" s="146"/>
    </row>
    <row r="171" spans="1:20" ht="22.5" outlineLevel="2" x14ac:dyDescent="0.2">
      <c r="A171" s="153"/>
      <c r="B171" s="154"/>
      <c r="C171" s="187" t="s">
        <v>440</v>
      </c>
      <c r="D171" s="185"/>
      <c r="E171" s="186">
        <v>115.81</v>
      </c>
      <c r="F171" s="156"/>
      <c r="G171" s="156"/>
      <c r="H171" s="146"/>
      <c r="I171" s="146"/>
      <c r="J171" s="146"/>
      <c r="K171" s="146"/>
      <c r="L171" s="146"/>
      <c r="M171" s="146"/>
      <c r="N171" s="146"/>
      <c r="O171" s="146"/>
      <c r="P171" s="146"/>
      <c r="Q171" s="146"/>
      <c r="R171" s="146"/>
      <c r="S171" s="146"/>
      <c r="T171" s="146"/>
    </row>
    <row r="172" spans="1:20" outlineLevel="3" x14ac:dyDescent="0.2">
      <c r="A172" s="153"/>
      <c r="B172" s="154"/>
      <c r="C172" s="187" t="s">
        <v>441</v>
      </c>
      <c r="D172" s="185"/>
      <c r="E172" s="186">
        <v>33.64</v>
      </c>
      <c r="F172" s="156"/>
      <c r="G172" s="156"/>
      <c r="H172" s="146"/>
      <c r="I172" s="146"/>
      <c r="J172" s="146"/>
      <c r="K172" s="146"/>
      <c r="L172" s="146"/>
      <c r="M172" s="146"/>
      <c r="N172" s="146"/>
      <c r="O172" s="146"/>
      <c r="P172" s="146"/>
      <c r="Q172" s="146"/>
      <c r="R172" s="146"/>
      <c r="S172" s="146"/>
      <c r="T172" s="146"/>
    </row>
    <row r="173" spans="1:20" outlineLevel="3" x14ac:dyDescent="0.2">
      <c r="A173" s="153"/>
      <c r="B173" s="154"/>
      <c r="C173" s="187" t="s">
        <v>442</v>
      </c>
      <c r="D173" s="185"/>
      <c r="E173" s="186">
        <v>36.57</v>
      </c>
      <c r="F173" s="156"/>
      <c r="G173" s="156"/>
      <c r="H173" s="146"/>
      <c r="I173" s="146"/>
      <c r="J173" s="146"/>
      <c r="K173" s="146"/>
      <c r="L173" s="146"/>
      <c r="M173" s="146"/>
      <c r="N173" s="146"/>
      <c r="O173" s="146"/>
      <c r="P173" s="146"/>
      <c r="Q173" s="146"/>
      <c r="R173" s="146"/>
      <c r="S173" s="146"/>
      <c r="T173" s="146"/>
    </row>
    <row r="174" spans="1:20" outlineLevel="3" x14ac:dyDescent="0.2">
      <c r="A174" s="153"/>
      <c r="B174" s="154"/>
      <c r="C174" s="187" t="s">
        <v>443</v>
      </c>
      <c r="D174" s="185"/>
      <c r="E174" s="186">
        <v>50.75</v>
      </c>
      <c r="F174" s="156"/>
      <c r="G174" s="156"/>
      <c r="H174" s="146"/>
      <c r="I174" s="146"/>
      <c r="J174" s="146"/>
      <c r="K174" s="146"/>
      <c r="L174" s="146"/>
      <c r="M174" s="146"/>
      <c r="N174" s="146"/>
      <c r="O174" s="146"/>
      <c r="P174" s="146"/>
      <c r="Q174" s="146"/>
      <c r="R174" s="146"/>
      <c r="S174" s="146"/>
      <c r="T174" s="146"/>
    </row>
    <row r="175" spans="1:20" ht="22.5" outlineLevel="3" x14ac:dyDescent="0.2">
      <c r="A175" s="153"/>
      <c r="B175" s="154"/>
      <c r="C175" s="187" t="s">
        <v>444</v>
      </c>
      <c r="D175" s="185"/>
      <c r="E175" s="186">
        <v>67.58</v>
      </c>
      <c r="F175" s="156"/>
      <c r="G175" s="156"/>
      <c r="H175" s="146"/>
      <c r="I175" s="146"/>
      <c r="J175" s="146"/>
      <c r="K175" s="146"/>
      <c r="L175" s="146"/>
      <c r="M175" s="146"/>
      <c r="N175" s="146"/>
      <c r="O175" s="146"/>
      <c r="P175" s="146"/>
      <c r="Q175" s="146"/>
      <c r="R175" s="146"/>
      <c r="S175" s="146"/>
      <c r="T175" s="146"/>
    </row>
    <row r="176" spans="1:20" ht="22.5" outlineLevel="3" x14ac:dyDescent="0.2">
      <c r="A176" s="153"/>
      <c r="B176" s="154"/>
      <c r="C176" s="187" t="s">
        <v>445</v>
      </c>
      <c r="D176" s="185"/>
      <c r="E176" s="186">
        <v>66.75</v>
      </c>
      <c r="F176" s="156"/>
      <c r="G176" s="156"/>
      <c r="H176" s="146"/>
      <c r="I176" s="146"/>
      <c r="J176" s="146"/>
      <c r="K176" s="146"/>
      <c r="L176" s="146"/>
      <c r="M176" s="146"/>
      <c r="N176" s="146"/>
      <c r="O176" s="146"/>
      <c r="P176" s="146"/>
      <c r="Q176" s="146"/>
      <c r="R176" s="146"/>
      <c r="S176" s="146"/>
      <c r="T176" s="146"/>
    </row>
    <row r="177" spans="1:20" outlineLevel="3" x14ac:dyDescent="0.2">
      <c r="A177" s="153"/>
      <c r="B177" s="154"/>
      <c r="C177" s="187" t="s">
        <v>446</v>
      </c>
      <c r="D177" s="185"/>
      <c r="E177" s="186">
        <v>61.67</v>
      </c>
      <c r="F177" s="156"/>
      <c r="G177" s="156"/>
      <c r="H177" s="146"/>
      <c r="I177" s="146"/>
      <c r="J177" s="146"/>
      <c r="K177" s="146"/>
      <c r="L177" s="146"/>
      <c r="M177" s="146"/>
      <c r="N177" s="146"/>
      <c r="O177" s="146"/>
      <c r="P177" s="146"/>
      <c r="Q177" s="146"/>
      <c r="R177" s="146"/>
      <c r="S177" s="146"/>
      <c r="T177" s="146"/>
    </row>
    <row r="178" spans="1:20" outlineLevel="3" x14ac:dyDescent="0.2">
      <c r="A178" s="153"/>
      <c r="B178" s="154"/>
      <c r="C178" s="187" t="s">
        <v>447</v>
      </c>
      <c r="D178" s="185"/>
      <c r="E178" s="186">
        <v>43.09</v>
      </c>
      <c r="F178" s="156"/>
      <c r="G178" s="156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</row>
    <row r="179" spans="1:20" ht="22.5" outlineLevel="3" x14ac:dyDescent="0.2">
      <c r="A179" s="153"/>
      <c r="B179" s="154"/>
      <c r="C179" s="187" t="s">
        <v>448</v>
      </c>
      <c r="D179" s="185"/>
      <c r="E179" s="186">
        <v>39.69</v>
      </c>
      <c r="F179" s="156"/>
      <c r="G179" s="156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6"/>
      <c r="T179" s="146"/>
    </row>
    <row r="180" spans="1:20" outlineLevel="3" x14ac:dyDescent="0.2">
      <c r="A180" s="153"/>
      <c r="B180" s="154"/>
      <c r="C180" s="187" t="s">
        <v>449</v>
      </c>
      <c r="D180" s="185"/>
      <c r="E180" s="186">
        <v>42.75</v>
      </c>
      <c r="F180" s="156"/>
      <c r="G180" s="156"/>
      <c r="H180" s="146"/>
      <c r="I180" s="146"/>
      <c r="J180" s="146"/>
      <c r="K180" s="146"/>
      <c r="L180" s="146"/>
      <c r="M180" s="146"/>
      <c r="N180" s="146"/>
      <c r="O180" s="146"/>
      <c r="P180" s="146"/>
      <c r="Q180" s="146"/>
      <c r="R180" s="146"/>
      <c r="S180" s="146"/>
      <c r="T180" s="146"/>
    </row>
    <row r="181" spans="1:20" outlineLevel="3" x14ac:dyDescent="0.2">
      <c r="A181" s="153"/>
      <c r="B181" s="154"/>
      <c r="C181" s="187" t="s">
        <v>450</v>
      </c>
      <c r="D181" s="185"/>
      <c r="E181" s="186">
        <v>50.24</v>
      </c>
      <c r="F181" s="156"/>
      <c r="G181" s="156"/>
      <c r="H181" s="146"/>
      <c r="I181" s="146"/>
      <c r="J181" s="146"/>
      <c r="K181" s="146"/>
      <c r="L181" s="146"/>
      <c r="M181" s="146"/>
      <c r="N181" s="146"/>
      <c r="O181" s="146"/>
      <c r="P181" s="146"/>
      <c r="Q181" s="146"/>
      <c r="R181" s="146"/>
      <c r="S181" s="146"/>
      <c r="T181" s="146"/>
    </row>
    <row r="182" spans="1:20" ht="22.5" outlineLevel="3" x14ac:dyDescent="0.2">
      <c r="A182" s="153"/>
      <c r="B182" s="154"/>
      <c r="C182" s="187" t="s">
        <v>451</v>
      </c>
      <c r="D182" s="185"/>
      <c r="E182" s="186">
        <v>38.18</v>
      </c>
      <c r="F182" s="156"/>
      <c r="G182" s="156"/>
      <c r="H182" s="146"/>
      <c r="I182" s="146"/>
      <c r="J182" s="146"/>
      <c r="K182" s="146"/>
      <c r="L182" s="146"/>
      <c r="M182" s="146"/>
      <c r="N182" s="146"/>
      <c r="O182" s="146"/>
      <c r="P182" s="146"/>
      <c r="Q182" s="146"/>
      <c r="R182" s="146"/>
      <c r="S182" s="146"/>
      <c r="T182" s="146"/>
    </row>
    <row r="183" spans="1:20" outlineLevel="3" x14ac:dyDescent="0.2">
      <c r="A183" s="153"/>
      <c r="B183" s="154"/>
      <c r="C183" s="187" t="s">
        <v>452</v>
      </c>
      <c r="D183" s="185"/>
      <c r="E183" s="186">
        <v>63.68</v>
      </c>
      <c r="F183" s="156"/>
      <c r="G183" s="156"/>
      <c r="H183" s="146"/>
      <c r="I183" s="146"/>
      <c r="J183" s="146"/>
      <c r="K183" s="146"/>
      <c r="L183" s="146"/>
      <c r="M183" s="146"/>
      <c r="N183" s="146"/>
      <c r="O183" s="146"/>
      <c r="P183" s="146"/>
      <c r="Q183" s="146"/>
      <c r="R183" s="146"/>
      <c r="S183" s="146"/>
      <c r="T183" s="146"/>
    </row>
    <row r="184" spans="1:20" outlineLevel="3" x14ac:dyDescent="0.2">
      <c r="A184" s="153"/>
      <c r="B184" s="154"/>
      <c r="C184" s="187" t="s">
        <v>453</v>
      </c>
      <c r="D184" s="185"/>
      <c r="E184" s="186">
        <v>43.27</v>
      </c>
      <c r="F184" s="156"/>
      <c r="G184" s="156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</row>
    <row r="185" spans="1:20" outlineLevel="3" x14ac:dyDescent="0.2">
      <c r="A185" s="153"/>
      <c r="B185" s="154"/>
      <c r="C185" s="187" t="s">
        <v>454</v>
      </c>
      <c r="D185" s="185"/>
      <c r="E185" s="186">
        <v>41.73</v>
      </c>
      <c r="F185" s="156"/>
      <c r="G185" s="156"/>
      <c r="H185" s="146"/>
      <c r="I185" s="146"/>
      <c r="J185" s="146"/>
      <c r="K185" s="146"/>
      <c r="L185" s="146"/>
      <c r="M185" s="146"/>
      <c r="N185" s="146"/>
      <c r="O185" s="146"/>
      <c r="P185" s="146"/>
      <c r="Q185" s="146"/>
      <c r="R185" s="146"/>
      <c r="S185" s="146"/>
      <c r="T185" s="146"/>
    </row>
    <row r="186" spans="1:20" outlineLevel="3" x14ac:dyDescent="0.2">
      <c r="A186" s="153"/>
      <c r="B186" s="154"/>
      <c r="C186" s="187" t="s">
        <v>455</v>
      </c>
      <c r="D186" s="185"/>
      <c r="E186" s="186">
        <v>77.28</v>
      </c>
      <c r="F186" s="156"/>
      <c r="G186" s="156"/>
      <c r="H186" s="146"/>
      <c r="I186" s="146"/>
      <c r="J186" s="146"/>
      <c r="K186" s="146"/>
      <c r="L186" s="146"/>
      <c r="M186" s="146"/>
      <c r="N186" s="146"/>
      <c r="O186" s="146"/>
      <c r="P186" s="146"/>
      <c r="Q186" s="146"/>
      <c r="R186" s="146"/>
      <c r="S186" s="146"/>
      <c r="T186" s="146"/>
    </row>
    <row r="187" spans="1:20" outlineLevel="3" x14ac:dyDescent="0.2">
      <c r="A187" s="153"/>
      <c r="B187" s="154"/>
      <c r="C187" s="187" t="s">
        <v>456</v>
      </c>
      <c r="D187" s="185"/>
      <c r="E187" s="186">
        <v>66.39</v>
      </c>
      <c r="F187" s="156"/>
      <c r="G187" s="156"/>
      <c r="H187" s="146"/>
      <c r="I187" s="146"/>
      <c r="J187" s="146"/>
      <c r="K187" s="146"/>
      <c r="L187" s="146"/>
      <c r="M187" s="146"/>
      <c r="N187" s="146"/>
      <c r="O187" s="146"/>
      <c r="P187" s="146"/>
      <c r="Q187" s="146"/>
      <c r="R187" s="146"/>
      <c r="S187" s="146"/>
      <c r="T187" s="146"/>
    </row>
    <row r="188" spans="1:20" outlineLevel="3" x14ac:dyDescent="0.2">
      <c r="A188" s="153"/>
      <c r="B188" s="154"/>
      <c r="C188" s="187" t="s">
        <v>457</v>
      </c>
      <c r="D188" s="185"/>
      <c r="E188" s="186">
        <v>48.8</v>
      </c>
      <c r="F188" s="156"/>
      <c r="G188" s="156"/>
      <c r="H188" s="146"/>
      <c r="I188" s="146"/>
      <c r="J188" s="146"/>
      <c r="K188" s="146"/>
      <c r="L188" s="146"/>
      <c r="M188" s="146"/>
      <c r="N188" s="146"/>
      <c r="O188" s="146"/>
      <c r="P188" s="146"/>
      <c r="Q188" s="146"/>
      <c r="R188" s="146"/>
      <c r="S188" s="146"/>
      <c r="T188" s="146"/>
    </row>
    <row r="189" spans="1:20" ht="22.5" outlineLevel="3" x14ac:dyDescent="0.2">
      <c r="A189" s="153"/>
      <c r="B189" s="154"/>
      <c r="C189" s="187" t="s">
        <v>458</v>
      </c>
      <c r="D189" s="185"/>
      <c r="E189" s="186">
        <v>129.77000000000001</v>
      </c>
      <c r="F189" s="156"/>
      <c r="G189" s="156"/>
      <c r="H189" s="146"/>
      <c r="I189" s="146"/>
      <c r="J189" s="146"/>
      <c r="K189" s="146"/>
      <c r="L189" s="146"/>
      <c r="M189" s="146"/>
      <c r="N189" s="146"/>
      <c r="O189" s="146"/>
      <c r="P189" s="146"/>
      <c r="Q189" s="146"/>
      <c r="R189" s="146"/>
      <c r="S189" s="146"/>
      <c r="T189" s="146"/>
    </row>
    <row r="190" spans="1:20" ht="22.5" outlineLevel="3" x14ac:dyDescent="0.2">
      <c r="A190" s="153"/>
      <c r="B190" s="154"/>
      <c r="C190" s="187" t="s">
        <v>459</v>
      </c>
      <c r="D190" s="185"/>
      <c r="E190" s="186">
        <v>68.69</v>
      </c>
      <c r="F190" s="156"/>
      <c r="G190" s="156"/>
      <c r="H190" s="146"/>
      <c r="I190" s="146"/>
      <c r="J190" s="146"/>
      <c r="K190" s="146"/>
      <c r="L190" s="146"/>
      <c r="M190" s="146"/>
      <c r="N190" s="146"/>
      <c r="O190" s="146"/>
      <c r="P190" s="146"/>
      <c r="Q190" s="146"/>
      <c r="R190" s="146"/>
      <c r="S190" s="146"/>
      <c r="T190" s="146"/>
    </row>
    <row r="191" spans="1:20" outlineLevel="3" x14ac:dyDescent="0.2">
      <c r="A191" s="153"/>
      <c r="B191" s="154"/>
      <c r="C191" s="187" t="s">
        <v>460</v>
      </c>
      <c r="D191" s="185"/>
      <c r="E191" s="186">
        <v>84.49</v>
      </c>
      <c r="F191" s="156"/>
      <c r="G191" s="156"/>
      <c r="H191" s="146"/>
      <c r="I191" s="146"/>
      <c r="J191" s="146"/>
      <c r="K191" s="146"/>
      <c r="L191" s="146"/>
      <c r="M191" s="146"/>
      <c r="N191" s="146"/>
      <c r="O191" s="146"/>
      <c r="P191" s="146"/>
      <c r="Q191" s="146"/>
      <c r="R191" s="146"/>
      <c r="S191" s="146"/>
      <c r="T191" s="146"/>
    </row>
    <row r="192" spans="1:20" outlineLevel="3" x14ac:dyDescent="0.2">
      <c r="A192" s="153"/>
      <c r="B192" s="154"/>
      <c r="C192" s="187" t="s">
        <v>461</v>
      </c>
      <c r="D192" s="185"/>
      <c r="E192" s="186">
        <v>73.94</v>
      </c>
      <c r="F192" s="156"/>
      <c r="G192" s="156"/>
      <c r="H192" s="146"/>
      <c r="I192" s="146"/>
      <c r="J192" s="146"/>
      <c r="K192" s="146"/>
      <c r="L192" s="146"/>
      <c r="M192" s="146"/>
      <c r="N192" s="146"/>
      <c r="O192" s="146"/>
      <c r="P192" s="146"/>
      <c r="Q192" s="146"/>
      <c r="R192" s="146"/>
      <c r="S192" s="146"/>
      <c r="T192" s="146"/>
    </row>
    <row r="193" spans="1:20" ht="22.5" outlineLevel="3" x14ac:dyDescent="0.2">
      <c r="A193" s="153"/>
      <c r="B193" s="154"/>
      <c r="C193" s="187" t="s">
        <v>462</v>
      </c>
      <c r="D193" s="185"/>
      <c r="E193" s="186">
        <v>66.31</v>
      </c>
      <c r="F193" s="156"/>
      <c r="G193" s="156"/>
      <c r="H193" s="146"/>
      <c r="I193" s="146"/>
      <c r="J193" s="146"/>
      <c r="K193" s="146"/>
      <c r="L193" s="146"/>
      <c r="M193" s="146"/>
      <c r="N193" s="146"/>
      <c r="O193" s="146"/>
      <c r="P193" s="146"/>
      <c r="Q193" s="146"/>
      <c r="R193" s="146"/>
      <c r="S193" s="146"/>
      <c r="T193" s="146"/>
    </row>
    <row r="194" spans="1:20" ht="22.5" outlineLevel="3" x14ac:dyDescent="0.2">
      <c r="A194" s="153"/>
      <c r="B194" s="154"/>
      <c r="C194" s="187" t="s">
        <v>463</v>
      </c>
      <c r="D194" s="185"/>
      <c r="E194" s="186">
        <v>138.13999999999999</v>
      </c>
      <c r="F194" s="156"/>
      <c r="G194" s="156"/>
      <c r="H194" s="146"/>
      <c r="I194" s="146"/>
      <c r="J194" s="146"/>
      <c r="K194" s="146"/>
      <c r="L194" s="146"/>
      <c r="M194" s="146"/>
      <c r="N194" s="146"/>
      <c r="O194" s="146"/>
      <c r="P194" s="146"/>
      <c r="Q194" s="146"/>
      <c r="R194" s="146"/>
      <c r="S194" s="146"/>
      <c r="T194" s="146"/>
    </row>
    <row r="195" spans="1:20" ht="22.5" outlineLevel="3" x14ac:dyDescent="0.2">
      <c r="A195" s="153"/>
      <c r="B195" s="154"/>
      <c r="C195" s="187" t="s">
        <v>464</v>
      </c>
      <c r="D195" s="185"/>
      <c r="E195" s="186">
        <v>77.97</v>
      </c>
      <c r="F195" s="156"/>
      <c r="G195" s="156"/>
      <c r="H195" s="146"/>
      <c r="I195" s="146"/>
      <c r="J195" s="146"/>
      <c r="K195" s="146"/>
      <c r="L195" s="146"/>
      <c r="M195" s="146"/>
      <c r="N195" s="146"/>
      <c r="O195" s="146"/>
      <c r="P195" s="146"/>
      <c r="Q195" s="146"/>
      <c r="R195" s="146"/>
      <c r="S195" s="146"/>
      <c r="T195" s="146"/>
    </row>
    <row r="196" spans="1:20" outlineLevel="3" x14ac:dyDescent="0.2">
      <c r="A196" s="153"/>
      <c r="B196" s="154"/>
      <c r="C196" s="187" t="s">
        <v>465</v>
      </c>
      <c r="D196" s="185"/>
      <c r="E196" s="186">
        <v>157.55000000000001</v>
      </c>
      <c r="F196" s="156"/>
      <c r="G196" s="156"/>
      <c r="H196" s="146"/>
      <c r="I196" s="146"/>
      <c r="J196" s="146"/>
      <c r="K196" s="146"/>
      <c r="L196" s="146"/>
      <c r="M196" s="146"/>
      <c r="N196" s="146"/>
      <c r="O196" s="146"/>
      <c r="P196" s="146"/>
      <c r="Q196" s="146"/>
      <c r="R196" s="146"/>
      <c r="S196" s="146"/>
      <c r="T196" s="146"/>
    </row>
    <row r="197" spans="1:20" outlineLevel="3" x14ac:dyDescent="0.2">
      <c r="A197" s="153"/>
      <c r="B197" s="154"/>
      <c r="C197" s="187" t="s">
        <v>466</v>
      </c>
      <c r="D197" s="185"/>
      <c r="E197" s="186">
        <v>75.09</v>
      </c>
      <c r="F197" s="156"/>
      <c r="G197" s="15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6"/>
      <c r="R197" s="146"/>
      <c r="S197" s="146"/>
      <c r="T197" s="146"/>
    </row>
    <row r="198" spans="1:20" ht="22.5" outlineLevel="3" x14ac:dyDescent="0.2">
      <c r="A198" s="153"/>
      <c r="B198" s="154"/>
      <c r="C198" s="187" t="s">
        <v>467</v>
      </c>
      <c r="D198" s="185"/>
      <c r="E198" s="186">
        <v>146.51</v>
      </c>
      <c r="F198" s="156"/>
      <c r="G198" s="156"/>
      <c r="H198" s="146"/>
      <c r="I198" s="146"/>
      <c r="J198" s="146"/>
      <c r="K198" s="146"/>
      <c r="L198" s="146"/>
      <c r="M198" s="146"/>
      <c r="N198" s="146"/>
      <c r="O198" s="146"/>
      <c r="P198" s="146"/>
      <c r="Q198" s="146"/>
      <c r="R198" s="146"/>
      <c r="S198" s="146"/>
      <c r="T198" s="146"/>
    </row>
    <row r="199" spans="1:20" outlineLevel="3" x14ac:dyDescent="0.2">
      <c r="A199" s="153"/>
      <c r="B199" s="154"/>
      <c r="C199" s="187" t="s">
        <v>468</v>
      </c>
      <c r="D199" s="185"/>
      <c r="E199" s="186">
        <v>-242.98</v>
      </c>
      <c r="F199" s="156"/>
      <c r="G199" s="156"/>
      <c r="H199" s="146"/>
      <c r="I199" s="146"/>
      <c r="J199" s="146"/>
      <c r="K199" s="146"/>
      <c r="L199" s="146"/>
      <c r="M199" s="146"/>
      <c r="N199" s="146"/>
      <c r="O199" s="146"/>
      <c r="P199" s="146"/>
      <c r="Q199" s="146"/>
      <c r="R199" s="146"/>
      <c r="S199" s="146"/>
      <c r="T199" s="146"/>
    </row>
    <row r="200" spans="1:20" outlineLevel="1" x14ac:dyDescent="0.2">
      <c r="A200" s="167">
        <v>50</v>
      </c>
      <c r="B200" s="168" t="s">
        <v>469</v>
      </c>
      <c r="C200" s="181" t="s">
        <v>470</v>
      </c>
      <c r="D200" s="169" t="s">
        <v>344</v>
      </c>
      <c r="E200" s="170">
        <v>626.125</v>
      </c>
      <c r="F200" s="171"/>
      <c r="G200" s="172">
        <f>ROUND(E200*F200,2)</f>
        <v>0</v>
      </c>
      <c r="H200" s="146"/>
      <c r="I200" s="146"/>
      <c r="J200" s="146"/>
      <c r="K200" s="146"/>
      <c r="L200" s="146"/>
      <c r="M200" s="146"/>
      <c r="N200" s="146"/>
      <c r="O200" s="146"/>
      <c r="P200" s="146"/>
      <c r="Q200" s="146"/>
      <c r="R200" s="146"/>
      <c r="S200" s="146"/>
      <c r="T200" s="146"/>
    </row>
    <row r="201" spans="1:20" outlineLevel="2" x14ac:dyDescent="0.2">
      <c r="A201" s="153"/>
      <c r="B201" s="154"/>
      <c r="C201" s="187" t="s">
        <v>471</v>
      </c>
      <c r="D201" s="185"/>
      <c r="E201" s="186">
        <v>526.13</v>
      </c>
      <c r="F201" s="156"/>
      <c r="G201" s="156"/>
      <c r="H201" s="146"/>
      <c r="I201" s="146"/>
      <c r="J201" s="146"/>
      <c r="K201" s="146"/>
      <c r="L201" s="146"/>
      <c r="M201" s="146"/>
      <c r="N201" s="146"/>
      <c r="O201" s="146"/>
      <c r="P201" s="146"/>
      <c r="Q201" s="146"/>
      <c r="R201" s="146"/>
      <c r="S201" s="146"/>
      <c r="T201" s="146"/>
    </row>
    <row r="202" spans="1:20" outlineLevel="3" x14ac:dyDescent="0.2">
      <c r="A202" s="153"/>
      <c r="B202" s="154"/>
      <c r="C202" s="187" t="s">
        <v>472</v>
      </c>
      <c r="D202" s="185"/>
      <c r="E202" s="186">
        <v>100</v>
      </c>
      <c r="F202" s="156"/>
      <c r="G202" s="156"/>
      <c r="H202" s="146"/>
      <c r="I202" s="146"/>
      <c r="J202" s="146"/>
      <c r="K202" s="146"/>
      <c r="L202" s="146"/>
      <c r="M202" s="146"/>
      <c r="N202" s="146"/>
      <c r="O202" s="146"/>
      <c r="P202" s="146"/>
      <c r="Q202" s="146"/>
      <c r="R202" s="146"/>
      <c r="S202" s="146"/>
      <c r="T202" s="146"/>
    </row>
    <row r="203" spans="1:20" outlineLevel="1" x14ac:dyDescent="0.2">
      <c r="A203" s="167">
        <v>51</v>
      </c>
      <c r="B203" s="168" t="s">
        <v>473</v>
      </c>
      <c r="C203" s="181" t="s">
        <v>474</v>
      </c>
      <c r="D203" s="169" t="s">
        <v>246</v>
      </c>
      <c r="E203" s="170">
        <v>1369.308</v>
      </c>
      <c r="F203" s="171"/>
      <c r="G203" s="172">
        <f>ROUND(E203*F203,2)</f>
        <v>0</v>
      </c>
      <c r="H203" s="146"/>
      <c r="I203" s="146"/>
      <c r="J203" s="146"/>
      <c r="K203" s="146"/>
      <c r="L203" s="146"/>
      <c r="M203" s="146"/>
      <c r="N203" s="146"/>
      <c r="O203" s="146"/>
      <c r="P203" s="146"/>
      <c r="Q203" s="146"/>
      <c r="R203" s="146"/>
      <c r="S203" s="146"/>
      <c r="T203" s="146"/>
    </row>
    <row r="204" spans="1:20" outlineLevel="2" x14ac:dyDescent="0.2">
      <c r="A204" s="153"/>
      <c r="B204" s="154"/>
      <c r="C204" s="187" t="s">
        <v>475</v>
      </c>
      <c r="D204" s="185"/>
      <c r="E204" s="186">
        <v>684.65</v>
      </c>
      <c r="F204" s="156"/>
      <c r="G204" s="156"/>
      <c r="H204" s="146"/>
      <c r="I204" s="146"/>
      <c r="J204" s="146"/>
      <c r="K204" s="146"/>
      <c r="L204" s="146"/>
      <c r="M204" s="146"/>
      <c r="N204" s="146"/>
      <c r="O204" s="146"/>
      <c r="P204" s="146"/>
      <c r="Q204" s="146"/>
      <c r="R204" s="146"/>
      <c r="S204" s="146"/>
      <c r="T204" s="146"/>
    </row>
    <row r="205" spans="1:20" outlineLevel="3" x14ac:dyDescent="0.2">
      <c r="A205" s="153"/>
      <c r="B205" s="154"/>
      <c r="C205" s="187" t="s">
        <v>476</v>
      </c>
      <c r="D205" s="185"/>
      <c r="E205" s="186">
        <v>684.65</v>
      </c>
      <c r="F205" s="156"/>
      <c r="G205" s="156"/>
      <c r="H205" s="146"/>
      <c r="I205" s="146"/>
      <c r="J205" s="146"/>
      <c r="K205" s="146"/>
      <c r="L205" s="146"/>
      <c r="M205" s="146"/>
      <c r="N205" s="146"/>
      <c r="O205" s="146"/>
      <c r="P205" s="146"/>
      <c r="Q205" s="146"/>
      <c r="R205" s="146"/>
      <c r="S205" s="146"/>
      <c r="T205" s="146"/>
    </row>
    <row r="206" spans="1:20" outlineLevel="1" x14ac:dyDescent="0.2">
      <c r="A206" s="167">
        <v>52</v>
      </c>
      <c r="B206" s="168" t="s">
        <v>477</v>
      </c>
      <c r="C206" s="181" t="s">
        <v>478</v>
      </c>
      <c r="D206" s="169" t="s">
        <v>246</v>
      </c>
      <c r="E206" s="170">
        <v>172.04</v>
      </c>
      <c r="F206" s="171"/>
      <c r="G206" s="172">
        <f>ROUND(E206*F206,2)</f>
        <v>0</v>
      </c>
      <c r="H206" s="146"/>
      <c r="I206" s="146"/>
      <c r="J206" s="146"/>
      <c r="K206" s="146"/>
      <c r="L206" s="146"/>
      <c r="M206" s="146"/>
      <c r="N206" s="146"/>
      <c r="O206" s="146"/>
      <c r="P206" s="146"/>
      <c r="Q206" s="146"/>
      <c r="R206" s="146"/>
      <c r="S206" s="146"/>
      <c r="T206" s="146"/>
    </row>
    <row r="207" spans="1:20" outlineLevel="2" x14ac:dyDescent="0.2">
      <c r="A207" s="153"/>
      <c r="B207" s="154"/>
      <c r="C207" s="187" t="s">
        <v>479</v>
      </c>
      <c r="D207" s="185"/>
      <c r="E207" s="186">
        <v>86.02</v>
      </c>
      <c r="F207" s="156"/>
      <c r="G207" s="156"/>
      <c r="H207" s="146"/>
      <c r="I207" s="146"/>
      <c r="J207" s="146"/>
      <c r="K207" s="146"/>
      <c r="L207" s="146"/>
      <c r="M207" s="146"/>
      <c r="N207" s="146"/>
      <c r="O207" s="146"/>
      <c r="P207" s="146"/>
      <c r="Q207" s="146"/>
      <c r="R207" s="146"/>
      <c r="S207" s="146"/>
      <c r="T207" s="146"/>
    </row>
    <row r="208" spans="1:20" outlineLevel="3" x14ac:dyDescent="0.2">
      <c r="A208" s="153"/>
      <c r="B208" s="154"/>
      <c r="C208" s="187" t="s">
        <v>480</v>
      </c>
      <c r="D208" s="185"/>
      <c r="E208" s="186">
        <v>86.02</v>
      </c>
      <c r="F208" s="156"/>
      <c r="G208" s="156"/>
      <c r="H208" s="146"/>
      <c r="I208" s="146"/>
      <c r="J208" s="146"/>
      <c r="K208" s="146"/>
      <c r="L208" s="146"/>
      <c r="M208" s="146"/>
      <c r="N208" s="146"/>
      <c r="O208" s="146"/>
      <c r="P208" s="146"/>
      <c r="Q208" s="146"/>
      <c r="R208" s="146"/>
      <c r="S208" s="146"/>
      <c r="T208" s="146"/>
    </row>
    <row r="209" spans="1:20" outlineLevel="1" x14ac:dyDescent="0.2">
      <c r="A209" s="167">
        <v>53</v>
      </c>
      <c r="B209" s="168" t="s">
        <v>481</v>
      </c>
      <c r="C209" s="181" t="s">
        <v>482</v>
      </c>
      <c r="D209" s="169" t="s">
        <v>246</v>
      </c>
      <c r="E209" s="170">
        <v>444.29399999999998</v>
      </c>
      <c r="F209" s="171"/>
      <c r="G209" s="172">
        <f>ROUND(E209*F209,2)</f>
        <v>0</v>
      </c>
      <c r="H209" s="146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  <c r="T209" s="146"/>
    </row>
    <row r="210" spans="1:20" outlineLevel="2" x14ac:dyDescent="0.2">
      <c r="A210" s="153"/>
      <c r="B210" s="154"/>
      <c r="C210" s="187" t="s">
        <v>483</v>
      </c>
      <c r="D210" s="185"/>
      <c r="E210" s="186">
        <v>444.29</v>
      </c>
      <c r="F210" s="156"/>
      <c r="G210" s="156"/>
      <c r="H210" s="146"/>
      <c r="I210" s="146"/>
      <c r="J210" s="146"/>
      <c r="K210" s="146"/>
      <c r="L210" s="146"/>
      <c r="M210" s="146"/>
      <c r="N210" s="146"/>
      <c r="O210" s="146"/>
      <c r="P210" s="146"/>
      <c r="Q210" s="146"/>
      <c r="R210" s="146"/>
      <c r="S210" s="146"/>
      <c r="T210" s="146"/>
    </row>
    <row r="211" spans="1:20" outlineLevel="1" x14ac:dyDescent="0.2">
      <c r="A211" s="173">
        <v>54</v>
      </c>
      <c r="B211" s="174" t="s">
        <v>484</v>
      </c>
      <c r="C211" s="180" t="s">
        <v>485</v>
      </c>
      <c r="D211" s="175" t="s">
        <v>246</v>
      </c>
      <c r="E211" s="176">
        <v>654.51199999999994</v>
      </c>
      <c r="F211" s="177"/>
      <c r="G211" s="178">
        <f>ROUND(E211*F211,2)</f>
        <v>0</v>
      </c>
      <c r="H211" s="146"/>
      <c r="I211" s="146"/>
      <c r="J211" s="146"/>
      <c r="K211" s="146"/>
      <c r="L211" s="146"/>
      <c r="M211" s="146"/>
      <c r="N211" s="146"/>
      <c r="O211" s="146"/>
      <c r="P211" s="146"/>
      <c r="Q211" s="146"/>
      <c r="R211" s="146"/>
      <c r="S211" s="146"/>
      <c r="T211" s="146"/>
    </row>
    <row r="212" spans="1:20" outlineLevel="1" x14ac:dyDescent="0.2">
      <c r="A212" s="173">
        <v>55</v>
      </c>
      <c r="B212" s="174" t="s">
        <v>486</v>
      </c>
      <c r="C212" s="180" t="s">
        <v>487</v>
      </c>
      <c r="D212" s="175" t="s">
        <v>246</v>
      </c>
      <c r="E212" s="176">
        <v>30.141999999999999</v>
      </c>
      <c r="F212" s="177"/>
      <c r="G212" s="178">
        <f>ROUND(E212*F212,2)</f>
        <v>0</v>
      </c>
      <c r="H212" s="146"/>
      <c r="I212" s="146"/>
      <c r="J212" s="146"/>
      <c r="K212" s="146"/>
      <c r="L212" s="146"/>
      <c r="M212" s="146"/>
      <c r="N212" s="146"/>
      <c r="O212" s="146"/>
      <c r="P212" s="146"/>
      <c r="Q212" s="146"/>
      <c r="R212" s="146"/>
      <c r="S212" s="146"/>
      <c r="T212" s="146"/>
    </row>
    <row r="213" spans="1:20" ht="22.5" outlineLevel="1" x14ac:dyDescent="0.2">
      <c r="A213" s="167">
        <v>56</v>
      </c>
      <c r="B213" s="168" t="s">
        <v>488</v>
      </c>
      <c r="C213" s="181" t="s">
        <v>489</v>
      </c>
      <c r="D213" s="169" t="s">
        <v>246</v>
      </c>
      <c r="E213" s="170">
        <v>684.654</v>
      </c>
      <c r="F213" s="171"/>
      <c r="G213" s="172">
        <f>ROUND(E213*F213,2)</f>
        <v>0</v>
      </c>
      <c r="H213" s="146"/>
      <c r="I213" s="146"/>
      <c r="J213" s="146"/>
      <c r="K213" s="146"/>
      <c r="L213" s="146"/>
      <c r="M213" s="146"/>
      <c r="N213" s="146"/>
      <c r="O213" s="146"/>
      <c r="P213" s="146"/>
      <c r="Q213" s="146"/>
      <c r="R213" s="146"/>
      <c r="S213" s="146"/>
      <c r="T213" s="146"/>
    </row>
    <row r="214" spans="1:20" outlineLevel="2" x14ac:dyDescent="0.2">
      <c r="A214" s="153"/>
      <c r="B214" s="154"/>
      <c r="C214" s="187" t="s">
        <v>490</v>
      </c>
      <c r="D214" s="185"/>
      <c r="E214" s="186">
        <v>654.51</v>
      </c>
      <c r="F214" s="156"/>
      <c r="G214" s="156"/>
      <c r="H214" s="146"/>
      <c r="I214" s="146"/>
      <c r="J214" s="146"/>
      <c r="K214" s="146"/>
      <c r="L214" s="146"/>
      <c r="M214" s="146"/>
      <c r="N214" s="146"/>
      <c r="O214" s="146"/>
      <c r="P214" s="146"/>
      <c r="Q214" s="146"/>
      <c r="R214" s="146"/>
      <c r="S214" s="146"/>
      <c r="T214" s="146"/>
    </row>
    <row r="215" spans="1:20" outlineLevel="3" x14ac:dyDescent="0.2">
      <c r="A215" s="153"/>
      <c r="B215" s="154"/>
      <c r="C215" s="187" t="s">
        <v>491</v>
      </c>
      <c r="D215" s="185"/>
      <c r="E215" s="186">
        <v>30.14</v>
      </c>
      <c r="F215" s="156"/>
      <c r="G215" s="156"/>
      <c r="H215" s="146"/>
      <c r="I215" s="146"/>
      <c r="J215" s="146"/>
      <c r="K215" s="146"/>
      <c r="L215" s="146"/>
      <c r="M215" s="146"/>
      <c r="N215" s="146"/>
      <c r="O215" s="146"/>
      <c r="P215" s="146"/>
      <c r="Q215" s="146"/>
      <c r="R215" s="146"/>
      <c r="S215" s="146"/>
      <c r="T215" s="146"/>
    </row>
    <row r="216" spans="1:20" outlineLevel="1" x14ac:dyDescent="0.2">
      <c r="A216" s="173">
        <v>57</v>
      </c>
      <c r="B216" s="174" t="s">
        <v>492</v>
      </c>
      <c r="C216" s="180" t="s">
        <v>493</v>
      </c>
      <c r="D216" s="175" t="s">
        <v>246</v>
      </c>
      <c r="E216" s="176">
        <v>684.654</v>
      </c>
      <c r="F216" s="177"/>
      <c r="G216" s="178">
        <f>ROUND(E216*F216,2)</f>
        <v>0</v>
      </c>
      <c r="H216" s="146"/>
      <c r="I216" s="146"/>
      <c r="J216" s="146"/>
      <c r="K216" s="146"/>
      <c r="L216" s="146"/>
      <c r="M216" s="146"/>
      <c r="N216" s="146"/>
      <c r="O216" s="146"/>
      <c r="P216" s="146"/>
      <c r="Q216" s="146"/>
      <c r="R216" s="146"/>
      <c r="S216" s="146"/>
      <c r="T216" s="146"/>
    </row>
    <row r="217" spans="1:20" outlineLevel="1" x14ac:dyDescent="0.2">
      <c r="A217" s="167">
        <v>58</v>
      </c>
      <c r="B217" s="168" t="s">
        <v>494</v>
      </c>
      <c r="C217" s="181" t="s">
        <v>495</v>
      </c>
      <c r="D217" s="169" t="s">
        <v>234</v>
      </c>
      <c r="E217" s="170">
        <v>58.789400000000001</v>
      </c>
      <c r="F217" s="171"/>
      <c r="G217" s="172">
        <f>ROUND(E217*F217,2)</f>
        <v>0</v>
      </c>
      <c r="H217" s="146"/>
      <c r="I217" s="146"/>
      <c r="J217" s="146"/>
      <c r="K217" s="146"/>
      <c r="L217" s="146"/>
      <c r="M217" s="146"/>
      <c r="N217" s="146"/>
      <c r="O217" s="146"/>
      <c r="P217" s="146"/>
      <c r="Q217" s="146"/>
      <c r="R217" s="146"/>
      <c r="S217" s="146"/>
      <c r="T217" s="146"/>
    </row>
    <row r="218" spans="1:20" outlineLevel="2" x14ac:dyDescent="0.2">
      <c r="A218" s="153"/>
      <c r="B218" s="154"/>
      <c r="C218" s="187" t="s">
        <v>496</v>
      </c>
      <c r="D218" s="185"/>
      <c r="E218" s="186">
        <v>47.35</v>
      </c>
      <c r="F218" s="156"/>
      <c r="G218" s="156"/>
      <c r="H218" s="146"/>
      <c r="I218" s="146"/>
      <c r="J218" s="146"/>
      <c r="K218" s="146"/>
      <c r="L218" s="146"/>
      <c r="M218" s="146"/>
      <c r="N218" s="146"/>
      <c r="O218" s="146"/>
      <c r="P218" s="146"/>
      <c r="Q218" s="146"/>
      <c r="R218" s="146"/>
      <c r="S218" s="146"/>
      <c r="T218" s="146"/>
    </row>
    <row r="219" spans="1:20" outlineLevel="3" x14ac:dyDescent="0.2">
      <c r="A219" s="153"/>
      <c r="B219" s="154"/>
      <c r="C219" s="187" t="s">
        <v>497</v>
      </c>
      <c r="D219" s="185"/>
      <c r="E219" s="186">
        <v>7.57</v>
      </c>
      <c r="F219" s="156"/>
      <c r="G219" s="156"/>
      <c r="H219" s="146"/>
      <c r="I219" s="146"/>
      <c r="J219" s="146"/>
      <c r="K219" s="146"/>
      <c r="L219" s="146"/>
      <c r="M219" s="146"/>
      <c r="N219" s="146"/>
      <c r="O219" s="146"/>
      <c r="P219" s="146"/>
      <c r="Q219" s="146"/>
      <c r="R219" s="146"/>
      <c r="S219" s="146"/>
      <c r="T219" s="146"/>
    </row>
    <row r="220" spans="1:20" outlineLevel="3" x14ac:dyDescent="0.2">
      <c r="A220" s="153"/>
      <c r="B220" s="154"/>
      <c r="C220" s="187" t="s">
        <v>498</v>
      </c>
      <c r="D220" s="185"/>
      <c r="E220" s="186">
        <v>3.87</v>
      </c>
      <c r="F220" s="156"/>
      <c r="G220" s="156"/>
      <c r="H220" s="146"/>
      <c r="I220" s="146"/>
      <c r="J220" s="146"/>
      <c r="K220" s="146"/>
      <c r="L220" s="146"/>
      <c r="M220" s="146"/>
      <c r="N220" s="146"/>
      <c r="O220" s="146"/>
      <c r="P220" s="146"/>
      <c r="Q220" s="146"/>
      <c r="R220" s="146"/>
      <c r="S220" s="146"/>
      <c r="T220" s="146"/>
    </row>
    <row r="221" spans="1:20" outlineLevel="1" x14ac:dyDescent="0.2">
      <c r="A221" s="167">
        <v>59</v>
      </c>
      <c r="B221" s="168" t="s">
        <v>499</v>
      </c>
      <c r="C221" s="181" t="s">
        <v>500</v>
      </c>
      <c r="D221" s="169" t="s">
        <v>234</v>
      </c>
      <c r="E221" s="170">
        <v>8.25</v>
      </c>
      <c r="F221" s="171"/>
      <c r="G221" s="172">
        <f>ROUND(E221*F221,2)</f>
        <v>0</v>
      </c>
      <c r="H221" s="146"/>
      <c r="I221" s="146"/>
      <c r="J221" s="146"/>
      <c r="K221" s="146"/>
      <c r="L221" s="146"/>
      <c r="M221" s="146"/>
      <c r="N221" s="146"/>
      <c r="O221" s="146"/>
      <c r="P221" s="146"/>
      <c r="Q221" s="146"/>
      <c r="R221" s="146"/>
      <c r="S221" s="146"/>
      <c r="T221" s="146"/>
    </row>
    <row r="222" spans="1:20" outlineLevel="2" x14ac:dyDescent="0.2">
      <c r="A222" s="153"/>
      <c r="B222" s="154"/>
      <c r="C222" s="187" t="s">
        <v>501</v>
      </c>
      <c r="D222" s="185"/>
      <c r="E222" s="186">
        <v>8.25</v>
      </c>
      <c r="F222" s="156"/>
      <c r="G222" s="156"/>
      <c r="H222" s="146"/>
      <c r="I222" s="146"/>
      <c r="J222" s="146"/>
      <c r="K222" s="146"/>
      <c r="L222" s="146"/>
      <c r="M222" s="146"/>
      <c r="N222" s="146"/>
      <c r="O222" s="146"/>
      <c r="P222" s="146"/>
      <c r="Q222" s="146"/>
      <c r="R222" s="146"/>
      <c r="S222" s="146"/>
      <c r="T222" s="146"/>
    </row>
    <row r="223" spans="1:20" outlineLevel="1" x14ac:dyDescent="0.2">
      <c r="A223" s="167">
        <v>60</v>
      </c>
      <c r="B223" s="168" t="s">
        <v>502</v>
      </c>
      <c r="C223" s="181" t="s">
        <v>503</v>
      </c>
      <c r="D223" s="169" t="s">
        <v>283</v>
      </c>
      <c r="E223" s="170">
        <f>E224+E225</f>
        <v>1.9570000000000001</v>
      </c>
      <c r="F223" s="171"/>
      <c r="G223" s="172">
        <f>ROUND(E223*F223,2)</f>
        <v>0</v>
      </c>
      <c r="H223" s="146"/>
      <c r="I223" s="146"/>
      <c r="J223" s="146"/>
      <c r="K223" s="146"/>
      <c r="L223" s="146"/>
      <c r="M223" s="146"/>
      <c r="N223" s="146"/>
      <c r="O223" s="146"/>
      <c r="P223" s="146"/>
      <c r="Q223" s="146"/>
      <c r="R223" s="146"/>
      <c r="S223" s="146"/>
      <c r="T223" s="146"/>
    </row>
    <row r="224" spans="1:20" outlineLevel="2" x14ac:dyDescent="0.2">
      <c r="A224" s="153"/>
      <c r="B224" s="154"/>
      <c r="C224" s="187" t="s">
        <v>504</v>
      </c>
      <c r="D224" s="185"/>
      <c r="E224" s="186">
        <v>0.31</v>
      </c>
      <c r="F224" s="156"/>
      <c r="G224" s="156"/>
      <c r="H224" s="146"/>
      <c r="I224" s="146"/>
      <c r="J224" s="146"/>
      <c r="K224" s="146"/>
      <c r="L224" s="146"/>
      <c r="M224" s="146"/>
      <c r="N224" s="146"/>
      <c r="O224" s="146"/>
      <c r="P224" s="146"/>
      <c r="Q224" s="146"/>
      <c r="R224" s="146"/>
      <c r="S224" s="146"/>
      <c r="T224" s="146"/>
    </row>
    <row r="225" spans="1:20" outlineLevel="2" x14ac:dyDescent="0.2">
      <c r="A225" s="153"/>
      <c r="B225" s="154"/>
      <c r="C225" s="187" t="s">
        <v>2265</v>
      </c>
      <c r="D225" s="185"/>
      <c r="E225" s="186">
        <f>0.217+1.43</f>
        <v>1.647</v>
      </c>
      <c r="F225" s="156"/>
      <c r="G225" s="156"/>
      <c r="H225" s="146"/>
      <c r="I225" s="146"/>
      <c r="J225" s="146"/>
      <c r="K225" s="146"/>
      <c r="L225" s="146"/>
      <c r="M225" s="146"/>
      <c r="N225" s="146"/>
      <c r="O225" s="146"/>
      <c r="P225" s="146"/>
      <c r="Q225" s="146"/>
      <c r="R225" s="146"/>
      <c r="S225" s="146"/>
      <c r="T225" s="146"/>
    </row>
    <row r="226" spans="1:20" outlineLevel="1" x14ac:dyDescent="0.2">
      <c r="A226" s="167">
        <v>61</v>
      </c>
      <c r="B226" s="168" t="s">
        <v>502</v>
      </c>
      <c r="C226" s="181" t="s">
        <v>503</v>
      </c>
      <c r="D226" s="169" t="s">
        <v>283</v>
      </c>
      <c r="E226" s="170">
        <v>2.4847999999999999</v>
      </c>
      <c r="F226" s="171"/>
      <c r="G226" s="172">
        <f>ROUND(E226*F226,2)</f>
        <v>0</v>
      </c>
      <c r="H226" s="146"/>
      <c r="I226" s="146"/>
      <c r="J226" s="146"/>
      <c r="K226" s="146"/>
      <c r="L226" s="146"/>
      <c r="M226" s="146"/>
      <c r="N226" s="146"/>
      <c r="O226" s="146"/>
      <c r="P226" s="146"/>
      <c r="Q226" s="146"/>
      <c r="R226" s="146"/>
      <c r="S226" s="146"/>
      <c r="T226" s="146"/>
    </row>
    <row r="227" spans="1:20" outlineLevel="2" x14ac:dyDescent="0.2">
      <c r="A227" s="153"/>
      <c r="B227" s="154"/>
      <c r="C227" s="187" t="s">
        <v>505</v>
      </c>
      <c r="D227" s="185"/>
      <c r="E227" s="186">
        <v>2.48</v>
      </c>
      <c r="F227" s="156"/>
      <c r="G227" s="156"/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  <c r="R227" s="146"/>
      <c r="S227" s="146"/>
      <c r="T227" s="146"/>
    </row>
    <row r="228" spans="1:20" outlineLevel="1" x14ac:dyDescent="0.2">
      <c r="A228" s="167">
        <v>62</v>
      </c>
      <c r="B228" s="168" t="s">
        <v>506</v>
      </c>
      <c r="C228" s="181" t="s">
        <v>507</v>
      </c>
      <c r="D228" s="169" t="s">
        <v>246</v>
      </c>
      <c r="E228" s="170">
        <v>119.19</v>
      </c>
      <c r="F228" s="171"/>
      <c r="G228" s="172">
        <f>ROUND(E228*F228,2)</f>
        <v>0</v>
      </c>
      <c r="H228" s="146"/>
      <c r="I228" s="146"/>
      <c r="J228" s="146"/>
      <c r="K228" s="146"/>
      <c r="L228" s="146"/>
      <c r="M228" s="146"/>
      <c r="N228" s="146"/>
      <c r="O228" s="146"/>
      <c r="P228" s="146"/>
      <c r="Q228" s="146"/>
      <c r="R228" s="146"/>
      <c r="S228" s="146"/>
      <c r="T228" s="146"/>
    </row>
    <row r="229" spans="1:20" outlineLevel="2" x14ac:dyDescent="0.2">
      <c r="A229" s="153"/>
      <c r="B229" s="154"/>
      <c r="C229" s="187" t="s">
        <v>508</v>
      </c>
      <c r="D229" s="185"/>
      <c r="E229" s="186">
        <v>119.19</v>
      </c>
      <c r="F229" s="156"/>
      <c r="G229" s="156"/>
      <c r="H229" s="146"/>
      <c r="I229" s="146"/>
      <c r="J229" s="146"/>
      <c r="K229" s="146"/>
      <c r="L229" s="146"/>
      <c r="M229" s="146"/>
      <c r="N229" s="146"/>
      <c r="O229" s="146"/>
      <c r="P229" s="146"/>
      <c r="Q229" s="146"/>
      <c r="R229" s="146"/>
      <c r="S229" s="146"/>
      <c r="T229" s="146"/>
    </row>
    <row r="230" spans="1:20" outlineLevel="1" x14ac:dyDescent="0.2">
      <c r="A230" s="167">
        <v>63</v>
      </c>
      <c r="B230" s="168" t="s">
        <v>509</v>
      </c>
      <c r="C230" s="181" t="s">
        <v>510</v>
      </c>
      <c r="D230" s="169" t="s">
        <v>246</v>
      </c>
      <c r="E230" s="170">
        <v>1073.69</v>
      </c>
      <c r="F230" s="171"/>
      <c r="G230" s="172">
        <f>ROUND(E230*F230,2)</f>
        <v>0</v>
      </c>
      <c r="H230" s="146"/>
      <c r="I230" s="146"/>
      <c r="J230" s="146"/>
      <c r="K230" s="146"/>
      <c r="L230" s="146"/>
      <c r="M230" s="146"/>
      <c r="N230" s="146"/>
      <c r="O230" s="146"/>
      <c r="P230" s="146"/>
      <c r="Q230" s="146"/>
      <c r="R230" s="146"/>
      <c r="S230" s="146"/>
      <c r="T230" s="146"/>
    </row>
    <row r="231" spans="1:20" outlineLevel="2" x14ac:dyDescent="0.2">
      <c r="A231" s="153"/>
      <c r="B231" s="154"/>
      <c r="C231" s="187" t="s">
        <v>508</v>
      </c>
      <c r="D231" s="185"/>
      <c r="E231" s="186">
        <v>119.19</v>
      </c>
      <c r="F231" s="156"/>
      <c r="G231" s="156"/>
      <c r="H231" s="146"/>
      <c r="I231" s="146"/>
      <c r="J231" s="146"/>
      <c r="K231" s="146"/>
      <c r="L231" s="146"/>
      <c r="M231" s="146"/>
      <c r="N231" s="146"/>
      <c r="O231" s="146"/>
      <c r="P231" s="146"/>
      <c r="Q231" s="146"/>
      <c r="R231" s="146"/>
      <c r="S231" s="146"/>
      <c r="T231" s="146"/>
    </row>
    <row r="232" spans="1:20" outlineLevel="3" x14ac:dyDescent="0.2">
      <c r="A232" s="153"/>
      <c r="B232" s="154"/>
      <c r="C232" s="187" t="s">
        <v>511</v>
      </c>
      <c r="D232" s="185"/>
      <c r="E232" s="186">
        <v>954.5</v>
      </c>
      <c r="F232" s="156"/>
      <c r="G232" s="156"/>
      <c r="H232" s="146"/>
      <c r="I232" s="146"/>
      <c r="J232" s="146"/>
      <c r="K232" s="146"/>
      <c r="L232" s="146"/>
      <c r="M232" s="146"/>
      <c r="N232" s="146"/>
      <c r="O232" s="146"/>
      <c r="P232" s="146"/>
      <c r="Q232" s="146"/>
      <c r="R232" s="146"/>
      <c r="S232" s="146"/>
      <c r="T232" s="146"/>
    </row>
    <row r="233" spans="1:20" outlineLevel="1" x14ac:dyDescent="0.2">
      <c r="A233" s="167">
        <v>64</v>
      </c>
      <c r="B233" s="168" t="s">
        <v>512</v>
      </c>
      <c r="C233" s="181" t="s">
        <v>513</v>
      </c>
      <c r="D233" s="169" t="s">
        <v>246</v>
      </c>
      <c r="E233" s="170">
        <v>128.53</v>
      </c>
      <c r="F233" s="171"/>
      <c r="G233" s="172">
        <f>ROUND(E233*F233,2)</f>
        <v>0</v>
      </c>
      <c r="H233" s="146"/>
      <c r="I233" s="146"/>
      <c r="J233" s="146"/>
      <c r="K233" s="146"/>
      <c r="L233" s="146"/>
      <c r="M233" s="146"/>
      <c r="N233" s="146"/>
      <c r="O233" s="146"/>
      <c r="P233" s="146"/>
      <c r="Q233" s="146"/>
      <c r="R233" s="146"/>
      <c r="S233" s="146"/>
      <c r="T233" s="146"/>
    </row>
    <row r="234" spans="1:20" outlineLevel="2" x14ac:dyDescent="0.2">
      <c r="A234" s="153"/>
      <c r="B234" s="154"/>
      <c r="C234" s="187" t="s">
        <v>514</v>
      </c>
      <c r="D234" s="185"/>
      <c r="E234" s="186">
        <v>128.53</v>
      </c>
      <c r="F234" s="156"/>
      <c r="G234" s="156"/>
      <c r="H234" s="146"/>
      <c r="I234" s="146"/>
      <c r="J234" s="146"/>
      <c r="K234" s="146"/>
      <c r="L234" s="146"/>
      <c r="M234" s="146"/>
      <c r="N234" s="146"/>
      <c r="O234" s="146"/>
      <c r="P234" s="146"/>
      <c r="Q234" s="146"/>
      <c r="R234" s="146"/>
      <c r="S234" s="146"/>
      <c r="T234" s="146"/>
    </row>
    <row r="235" spans="1:20" ht="22.5" outlineLevel="1" x14ac:dyDescent="0.2">
      <c r="A235" s="167">
        <v>65</v>
      </c>
      <c r="B235" s="168" t="s">
        <v>515</v>
      </c>
      <c r="C235" s="181" t="s">
        <v>516</v>
      </c>
      <c r="D235" s="169" t="s">
        <v>246</v>
      </c>
      <c r="E235" s="170">
        <v>106.02</v>
      </c>
      <c r="F235" s="171"/>
      <c r="G235" s="172">
        <f>ROUND(E235*F235,2)</f>
        <v>0</v>
      </c>
      <c r="H235" s="146"/>
      <c r="I235" s="146"/>
      <c r="J235" s="146"/>
      <c r="K235" s="146"/>
      <c r="L235" s="146"/>
      <c r="M235" s="146"/>
      <c r="N235" s="146"/>
      <c r="O235" s="146"/>
      <c r="P235" s="146"/>
      <c r="Q235" s="146"/>
      <c r="R235" s="146"/>
      <c r="S235" s="146"/>
      <c r="T235" s="146"/>
    </row>
    <row r="236" spans="1:20" outlineLevel="2" x14ac:dyDescent="0.2">
      <c r="A236" s="153"/>
      <c r="B236" s="154"/>
      <c r="C236" s="187" t="s">
        <v>517</v>
      </c>
      <c r="D236" s="185"/>
      <c r="E236" s="186">
        <v>106.02</v>
      </c>
      <c r="F236" s="156"/>
      <c r="G236" s="156"/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  <c r="R236" s="146"/>
      <c r="S236" s="146"/>
      <c r="T236" s="146"/>
    </row>
    <row r="237" spans="1:20" ht="22.5" outlineLevel="1" x14ac:dyDescent="0.2">
      <c r="A237" s="167">
        <v>66</v>
      </c>
      <c r="B237" s="168" t="s">
        <v>518</v>
      </c>
      <c r="C237" s="181" t="s">
        <v>519</v>
      </c>
      <c r="D237" s="169" t="s">
        <v>246</v>
      </c>
      <c r="E237" s="170">
        <v>35.67</v>
      </c>
      <c r="F237" s="171"/>
      <c r="G237" s="172">
        <f>ROUND(E237*F237,2)</f>
        <v>0</v>
      </c>
      <c r="H237" s="146"/>
      <c r="I237" s="146"/>
      <c r="J237" s="146"/>
      <c r="K237" s="146"/>
      <c r="L237" s="146"/>
      <c r="M237" s="146"/>
      <c r="N237" s="146"/>
      <c r="O237" s="146"/>
      <c r="P237" s="146"/>
      <c r="Q237" s="146"/>
      <c r="R237" s="146"/>
      <c r="S237" s="146"/>
      <c r="T237" s="146"/>
    </row>
    <row r="238" spans="1:20" outlineLevel="2" x14ac:dyDescent="0.2">
      <c r="A238" s="153"/>
      <c r="B238" s="154"/>
      <c r="C238" s="187" t="s">
        <v>520</v>
      </c>
      <c r="D238" s="185"/>
      <c r="E238" s="186">
        <v>35.67</v>
      </c>
      <c r="F238" s="156"/>
      <c r="G238" s="156"/>
      <c r="H238" s="146"/>
      <c r="I238" s="146"/>
      <c r="J238" s="146"/>
      <c r="K238" s="146"/>
      <c r="L238" s="146"/>
      <c r="M238" s="146"/>
      <c r="N238" s="146"/>
      <c r="O238" s="146"/>
      <c r="P238" s="146"/>
      <c r="Q238" s="146"/>
      <c r="R238" s="146"/>
      <c r="S238" s="146"/>
      <c r="T238" s="146"/>
    </row>
    <row r="239" spans="1:20" outlineLevel="3" x14ac:dyDescent="0.2">
      <c r="A239" s="153"/>
      <c r="B239" s="154"/>
      <c r="C239" s="187" t="s">
        <v>521</v>
      </c>
      <c r="D239" s="185"/>
      <c r="E239" s="186"/>
      <c r="F239" s="156"/>
      <c r="G239" s="156"/>
      <c r="H239" s="146"/>
      <c r="I239" s="146"/>
      <c r="J239" s="146"/>
      <c r="K239" s="146"/>
      <c r="L239" s="146"/>
      <c r="M239" s="146"/>
      <c r="N239" s="146"/>
      <c r="O239" s="146"/>
      <c r="P239" s="146"/>
      <c r="Q239" s="146"/>
      <c r="R239" s="146"/>
      <c r="S239" s="146"/>
      <c r="T239" s="146"/>
    </row>
    <row r="240" spans="1:20" outlineLevel="1" x14ac:dyDescent="0.2">
      <c r="A240" s="167">
        <v>67</v>
      </c>
      <c r="B240" s="168" t="s">
        <v>522</v>
      </c>
      <c r="C240" s="181" t="s">
        <v>523</v>
      </c>
      <c r="D240" s="169" t="s">
        <v>246</v>
      </c>
      <c r="E240" s="170">
        <v>83.52</v>
      </c>
      <c r="F240" s="171"/>
      <c r="G240" s="172">
        <f>ROUND(E240*F240,2)</f>
        <v>0</v>
      </c>
      <c r="H240" s="146"/>
      <c r="I240" s="146"/>
      <c r="J240" s="146"/>
      <c r="K240" s="146"/>
      <c r="L240" s="146"/>
      <c r="M240" s="146"/>
      <c r="N240" s="146"/>
      <c r="O240" s="146"/>
      <c r="P240" s="146"/>
      <c r="Q240" s="146"/>
      <c r="R240" s="146"/>
      <c r="S240" s="146"/>
      <c r="T240" s="146"/>
    </row>
    <row r="241" spans="1:20" outlineLevel="2" x14ac:dyDescent="0.2">
      <c r="A241" s="153"/>
      <c r="B241" s="154"/>
      <c r="C241" s="187" t="s">
        <v>524</v>
      </c>
      <c r="D241" s="185"/>
      <c r="E241" s="186">
        <v>6.11</v>
      </c>
      <c r="F241" s="156"/>
      <c r="G241" s="156"/>
      <c r="H241" s="146"/>
      <c r="I241" s="146"/>
      <c r="J241" s="146"/>
      <c r="K241" s="146"/>
      <c r="L241" s="146"/>
      <c r="M241" s="146"/>
      <c r="N241" s="146"/>
      <c r="O241" s="146"/>
      <c r="P241" s="146"/>
      <c r="Q241" s="146"/>
      <c r="R241" s="146"/>
      <c r="S241" s="146"/>
      <c r="T241" s="146"/>
    </row>
    <row r="242" spans="1:20" outlineLevel="3" x14ac:dyDescent="0.2">
      <c r="A242" s="153"/>
      <c r="B242" s="154"/>
      <c r="C242" s="187" t="s">
        <v>525</v>
      </c>
      <c r="D242" s="185"/>
      <c r="E242" s="186">
        <v>77.41</v>
      </c>
      <c r="F242" s="156"/>
      <c r="G242" s="156"/>
      <c r="H242" s="146"/>
      <c r="I242" s="146"/>
      <c r="J242" s="146"/>
      <c r="K242" s="146"/>
      <c r="L242" s="146"/>
      <c r="M242" s="146"/>
      <c r="N242" s="146"/>
      <c r="O242" s="146"/>
      <c r="P242" s="146"/>
      <c r="Q242" s="146"/>
      <c r="R242" s="146"/>
      <c r="S242" s="146"/>
      <c r="T242" s="146"/>
    </row>
    <row r="243" spans="1:20" ht="22.5" outlineLevel="1" x14ac:dyDescent="0.2">
      <c r="A243" s="167">
        <v>68</v>
      </c>
      <c r="B243" s="168" t="s">
        <v>526</v>
      </c>
      <c r="C243" s="181" t="s">
        <v>527</v>
      </c>
      <c r="D243" s="169" t="s">
        <v>246</v>
      </c>
      <c r="E243" s="170">
        <v>81.38</v>
      </c>
      <c r="F243" s="171"/>
      <c r="G243" s="172">
        <f>ROUND(E243*F243,2)</f>
        <v>0</v>
      </c>
      <c r="H243" s="146"/>
      <c r="I243" s="146"/>
      <c r="J243" s="146"/>
      <c r="K243" s="146"/>
      <c r="L243" s="146"/>
      <c r="M243" s="146"/>
      <c r="N243" s="146"/>
      <c r="O243" s="146"/>
      <c r="P243" s="146"/>
      <c r="Q243" s="146"/>
      <c r="R243" s="146"/>
      <c r="S243" s="146"/>
      <c r="T243" s="146"/>
    </row>
    <row r="244" spans="1:20" outlineLevel="2" x14ac:dyDescent="0.2">
      <c r="A244" s="153"/>
      <c r="B244" s="154"/>
      <c r="C244" s="187" t="s">
        <v>528</v>
      </c>
      <c r="D244" s="185"/>
      <c r="E244" s="186">
        <v>81.38</v>
      </c>
      <c r="F244" s="156"/>
      <c r="G244" s="156"/>
      <c r="H244" s="146"/>
      <c r="I244" s="146"/>
      <c r="J244" s="146"/>
      <c r="K244" s="146"/>
      <c r="L244" s="146"/>
      <c r="M244" s="146"/>
      <c r="N244" s="146"/>
      <c r="O244" s="146"/>
      <c r="P244" s="146"/>
      <c r="Q244" s="146"/>
      <c r="R244" s="146"/>
      <c r="S244" s="146"/>
      <c r="T244" s="146"/>
    </row>
    <row r="245" spans="1:20" outlineLevel="1" x14ac:dyDescent="0.2">
      <c r="A245" s="173">
        <v>69</v>
      </c>
      <c r="B245" s="174" t="s">
        <v>529</v>
      </c>
      <c r="C245" s="180" t="s">
        <v>530</v>
      </c>
      <c r="D245" s="175" t="s">
        <v>344</v>
      </c>
      <c r="E245" s="176">
        <v>120</v>
      </c>
      <c r="F245" s="177"/>
      <c r="G245" s="178">
        <f>ROUND(E245*F245,2)</f>
        <v>0</v>
      </c>
      <c r="H245" s="146"/>
      <c r="I245" s="146"/>
      <c r="J245" s="146"/>
      <c r="K245" s="146"/>
      <c r="L245" s="146"/>
      <c r="M245" s="146"/>
      <c r="N245" s="146"/>
      <c r="O245" s="146"/>
      <c r="P245" s="146"/>
      <c r="Q245" s="146"/>
      <c r="R245" s="146"/>
      <c r="S245" s="146"/>
      <c r="T245" s="146"/>
    </row>
    <row r="246" spans="1:20" outlineLevel="1" x14ac:dyDescent="0.2">
      <c r="A246" s="173">
        <v>70</v>
      </c>
      <c r="B246" s="174" t="s">
        <v>531</v>
      </c>
      <c r="C246" s="180" t="s">
        <v>532</v>
      </c>
      <c r="D246" s="175" t="s">
        <v>533</v>
      </c>
      <c r="E246" s="176">
        <v>2</v>
      </c>
      <c r="F246" s="177"/>
      <c r="G246" s="178">
        <f>ROUND(E246*F246,2)</f>
        <v>0</v>
      </c>
      <c r="H246" s="146"/>
      <c r="I246" s="146"/>
      <c r="J246" s="146"/>
      <c r="K246" s="146"/>
      <c r="L246" s="146"/>
      <c r="M246" s="146"/>
      <c r="N246" s="146"/>
      <c r="O246" s="146"/>
      <c r="P246" s="146"/>
      <c r="Q246" s="146"/>
      <c r="R246" s="146"/>
      <c r="S246" s="146"/>
      <c r="T246" s="146"/>
    </row>
    <row r="247" spans="1:20" ht="22.5" outlineLevel="1" x14ac:dyDescent="0.2">
      <c r="A247" s="167">
        <v>71</v>
      </c>
      <c r="B247" s="168" t="s">
        <v>534</v>
      </c>
      <c r="C247" s="181" t="s">
        <v>535</v>
      </c>
      <c r="D247" s="169" t="s">
        <v>246</v>
      </c>
      <c r="E247" s="170">
        <v>35.947499999999998</v>
      </c>
      <c r="F247" s="171"/>
      <c r="G247" s="172">
        <f>ROUND(E247*F247,2)</f>
        <v>0</v>
      </c>
      <c r="H247" s="146"/>
      <c r="I247" s="146"/>
      <c r="J247" s="146"/>
      <c r="K247" s="146"/>
      <c r="L247" s="146"/>
      <c r="M247" s="146"/>
      <c r="N247" s="146"/>
      <c r="O247" s="146"/>
      <c r="P247" s="146"/>
      <c r="Q247" s="146"/>
      <c r="R247" s="146"/>
      <c r="S247" s="146"/>
      <c r="T247" s="146"/>
    </row>
    <row r="248" spans="1:20" ht="22.5" outlineLevel="2" x14ac:dyDescent="0.2">
      <c r="A248" s="153"/>
      <c r="B248" s="154"/>
      <c r="C248" s="187" t="s">
        <v>536</v>
      </c>
      <c r="D248" s="185"/>
      <c r="E248" s="186">
        <v>35.950000000000003</v>
      </c>
      <c r="F248" s="156"/>
      <c r="G248" s="156"/>
      <c r="H248" s="146"/>
      <c r="I248" s="146"/>
      <c r="J248" s="146"/>
      <c r="K248" s="146"/>
      <c r="L248" s="146"/>
      <c r="M248" s="146"/>
      <c r="N248" s="146"/>
      <c r="O248" s="146"/>
      <c r="P248" s="146"/>
      <c r="Q248" s="146"/>
      <c r="R248" s="146"/>
      <c r="S248" s="146"/>
      <c r="T248" s="146"/>
    </row>
    <row r="249" spans="1:20" x14ac:dyDescent="0.2">
      <c r="A249" s="160" t="s">
        <v>192</v>
      </c>
      <c r="B249" s="161" t="s">
        <v>101</v>
      </c>
      <c r="C249" s="179" t="s">
        <v>103</v>
      </c>
      <c r="D249" s="162"/>
      <c r="E249" s="163"/>
      <c r="F249" s="164"/>
      <c r="G249" s="165">
        <f>SUM(G250:G420)</f>
        <v>0</v>
      </c>
    </row>
    <row r="250" spans="1:20" ht="22.5" outlineLevel="1" x14ac:dyDescent="0.2">
      <c r="A250" s="173">
        <v>72</v>
      </c>
      <c r="B250" s="174" t="s">
        <v>537</v>
      </c>
      <c r="C250" s="180" t="s">
        <v>538</v>
      </c>
      <c r="D250" s="175" t="s">
        <v>220</v>
      </c>
      <c r="E250" s="176">
        <v>27</v>
      </c>
      <c r="F250" s="177"/>
      <c r="G250" s="178">
        <f>ROUND(E250*F250,2)</f>
        <v>0</v>
      </c>
      <c r="H250" s="146"/>
      <c r="I250" s="146"/>
      <c r="J250" s="146"/>
      <c r="K250" s="146"/>
      <c r="L250" s="146"/>
      <c r="M250" s="146"/>
      <c r="N250" s="146"/>
      <c r="O250" s="146"/>
      <c r="P250" s="146"/>
      <c r="Q250" s="146"/>
      <c r="R250" s="146"/>
      <c r="S250" s="146"/>
      <c r="T250" s="146"/>
    </row>
    <row r="251" spans="1:20" outlineLevel="1" x14ac:dyDescent="0.2">
      <c r="A251" s="173">
        <v>73</v>
      </c>
      <c r="B251" s="174" t="s">
        <v>539</v>
      </c>
      <c r="C251" s="180" t="s">
        <v>540</v>
      </c>
      <c r="D251" s="175" t="s">
        <v>246</v>
      </c>
      <c r="E251" s="176">
        <v>1100</v>
      </c>
      <c r="F251" s="177"/>
      <c r="G251" s="178">
        <f>ROUND(E251*F251,2)</f>
        <v>0</v>
      </c>
      <c r="H251" s="146"/>
      <c r="I251" s="146"/>
      <c r="J251" s="146"/>
      <c r="K251" s="146"/>
      <c r="L251" s="146"/>
      <c r="M251" s="146"/>
      <c r="N251" s="146"/>
      <c r="O251" s="146"/>
      <c r="P251" s="146"/>
      <c r="Q251" s="146"/>
      <c r="R251" s="146"/>
      <c r="S251" s="146"/>
      <c r="T251" s="146"/>
    </row>
    <row r="252" spans="1:20" outlineLevel="1" x14ac:dyDescent="0.2">
      <c r="A252" s="173">
        <v>74</v>
      </c>
      <c r="B252" s="174" t="s">
        <v>541</v>
      </c>
      <c r="C252" s="180" t="s">
        <v>542</v>
      </c>
      <c r="D252" s="175" t="s">
        <v>246</v>
      </c>
      <c r="E252" s="176">
        <v>2200</v>
      </c>
      <c r="F252" s="177"/>
      <c r="G252" s="178">
        <f>ROUND(E252*F252,2)</f>
        <v>0</v>
      </c>
      <c r="H252" s="146"/>
      <c r="I252" s="146"/>
      <c r="J252" s="146"/>
      <c r="K252" s="146"/>
      <c r="L252" s="146"/>
      <c r="M252" s="146"/>
      <c r="N252" s="146"/>
      <c r="O252" s="146"/>
      <c r="P252" s="146"/>
      <c r="Q252" s="146"/>
      <c r="R252" s="146"/>
      <c r="S252" s="146"/>
      <c r="T252" s="146"/>
    </row>
    <row r="253" spans="1:20" outlineLevel="1" x14ac:dyDescent="0.2">
      <c r="A253" s="173">
        <v>75</v>
      </c>
      <c r="B253" s="174" t="s">
        <v>543</v>
      </c>
      <c r="C253" s="180" t="s">
        <v>544</v>
      </c>
      <c r="D253" s="175" t="s">
        <v>246</v>
      </c>
      <c r="E253" s="176">
        <v>1100</v>
      </c>
      <c r="F253" s="177"/>
      <c r="G253" s="178">
        <f>ROUND(E253*F253,2)</f>
        <v>0</v>
      </c>
      <c r="H253" s="146"/>
      <c r="I253" s="146"/>
      <c r="J253" s="146"/>
      <c r="K253" s="146"/>
      <c r="L253" s="146"/>
      <c r="M253" s="146"/>
      <c r="N253" s="146"/>
      <c r="O253" s="146"/>
      <c r="P253" s="146"/>
      <c r="Q253" s="146"/>
      <c r="R253" s="146"/>
      <c r="S253" s="146"/>
      <c r="T253" s="146"/>
    </row>
    <row r="254" spans="1:20" outlineLevel="1" x14ac:dyDescent="0.2">
      <c r="A254" s="167">
        <v>76</v>
      </c>
      <c r="B254" s="168" t="s">
        <v>545</v>
      </c>
      <c r="C254" s="181" t="s">
        <v>546</v>
      </c>
      <c r="D254" s="169" t="s">
        <v>246</v>
      </c>
      <c r="E254" s="170">
        <v>68.340500000000006</v>
      </c>
      <c r="F254" s="171"/>
      <c r="G254" s="172">
        <f>ROUND(E254*F254,2)</f>
        <v>0</v>
      </c>
      <c r="H254" s="146"/>
      <c r="I254" s="146"/>
      <c r="J254" s="146"/>
      <c r="K254" s="146"/>
      <c r="L254" s="146"/>
      <c r="M254" s="146"/>
      <c r="N254" s="146"/>
      <c r="O254" s="146"/>
      <c r="P254" s="146"/>
      <c r="Q254" s="146"/>
      <c r="R254" s="146"/>
      <c r="S254" s="146"/>
      <c r="T254" s="146"/>
    </row>
    <row r="255" spans="1:20" outlineLevel="2" x14ac:dyDescent="0.2">
      <c r="A255" s="153"/>
      <c r="B255" s="154"/>
      <c r="C255" s="187" t="s">
        <v>547</v>
      </c>
      <c r="D255" s="185"/>
      <c r="E255" s="186">
        <v>21.783000000000001</v>
      </c>
      <c r="F255" s="156"/>
      <c r="G255" s="156"/>
      <c r="H255" s="146"/>
      <c r="I255" s="146"/>
      <c r="J255" s="146"/>
      <c r="K255" s="146"/>
      <c r="L255" s="146"/>
      <c r="M255" s="146"/>
      <c r="N255" s="146"/>
      <c r="O255" s="146"/>
      <c r="P255" s="146"/>
      <c r="Q255" s="146"/>
      <c r="R255" s="146"/>
      <c r="S255" s="146"/>
      <c r="T255" s="146"/>
    </row>
    <row r="256" spans="1:20" outlineLevel="3" x14ac:dyDescent="0.2">
      <c r="A256" s="153"/>
      <c r="B256" s="154"/>
      <c r="C256" s="187" t="s">
        <v>548</v>
      </c>
      <c r="D256" s="185"/>
      <c r="E256" s="186">
        <v>38.582500000000003</v>
      </c>
      <c r="F256" s="156"/>
      <c r="G256" s="156"/>
      <c r="H256" s="146"/>
      <c r="I256" s="146"/>
      <c r="J256" s="146"/>
      <c r="K256" s="146"/>
      <c r="L256" s="146"/>
      <c r="M256" s="146"/>
      <c r="N256" s="146"/>
      <c r="O256" s="146"/>
      <c r="P256" s="146"/>
      <c r="Q256" s="146"/>
      <c r="R256" s="146"/>
      <c r="S256" s="146"/>
      <c r="T256" s="146"/>
    </row>
    <row r="257" spans="1:20" outlineLevel="3" x14ac:dyDescent="0.2">
      <c r="A257" s="153"/>
      <c r="B257" s="154"/>
      <c r="C257" s="187" t="s">
        <v>549</v>
      </c>
      <c r="D257" s="185"/>
      <c r="E257" s="186">
        <v>7.9749999999999996</v>
      </c>
      <c r="F257" s="156"/>
      <c r="G257" s="156"/>
      <c r="H257" s="146"/>
      <c r="I257" s="146"/>
      <c r="J257" s="146"/>
      <c r="K257" s="146"/>
      <c r="L257" s="146"/>
      <c r="M257" s="146"/>
      <c r="N257" s="146"/>
      <c r="O257" s="146"/>
      <c r="P257" s="146"/>
      <c r="Q257" s="146"/>
      <c r="R257" s="146"/>
      <c r="S257" s="146"/>
      <c r="T257" s="146"/>
    </row>
    <row r="258" spans="1:20" outlineLevel="1" x14ac:dyDescent="0.2">
      <c r="A258" s="167">
        <v>77</v>
      </c>
      <c r="B258" s="168" t="s">
        <v>550</v>
      </c>
      <c r="C258" s="181" t="s">
        <v>551</v>
      </c>
      <c r="D258" s="169" t="s">
        <v>246</v>
      </c>
      <c r="E258" s="170">
        <v>228.55690000000001</v>
      </c>
      <c r="F258" s="171"/>
      <c r="G258" s="172">
        <f>ROUND(E258*F258,2)</f>
        <v>0</v>
      </c>
      <c r="H258" s="146"/>
      <c r="I258" s="146"/>
      <c r="J258" s="146"/>
      <c r="K258" s="146"/>
      <c r="L258" s="146"/>
      <c r="M258" s="146"/>
      <c r="N258" s="146"/>
      <c r="O258" s="146"/>
      <c r="P258" s="146"/>
      <c r="Q258" s="146"/>
      <c r="R258" s="146"/>
      <c r="S258" s="146"/>
      <c r="T258" s="146"/>
    </row>
    <row r="259" spans="1:20" outlineLevel="2" x14ac:dyDescent="0.2">
      <c r="A259" s="153"/>
      <c r="B259" s="154"/>
      <c r="C259" s="187" t="s">
        <v>552</v>
      </c>
      <c r="D259" s="185"/>
      <c r="E259" s="186">
        <v>26.468399999999999</v>
      </c>
      <c r="F259" s="156"/>
      <c r="G259" s="156"/>
      <c r="H259" s="146"/>
      <c r="I259" s="146"/>
      <c r="J259" s="146"/>
      <c r="K259" s="146"/>
      <c r="L259" s="146"/>
      <c r="M259" s="146"/>
      <c r="N259" s="146"/>
      <c r="O259" s="146"/>
      <c r="P259" s="146"/>
      <c r="Q259" s="146"/>
      <c r="R259" s="146"/>
      <c r="S259" s="146"/>
      <c r="T259" s="146"/>
    </row>
    <row r="260" spans="1:20" outlineLevel="3" x14ac:dyDescent="0.2">
      <c r="A260" s="153"/>
      <c r="B260" s="154"/>
      <c r="C260" s="187" t="s">
        <v>553</v>
      </c>
      <c r="D260" s="185"/>
      <c r="E260" s="186">
        <v>56.9435</v>
      </c>
      <c r="F260" s="156"/>
      <c r="G260" s="156"/>
      <c r="H260" s="146"/>
      <c r="I260" s="146"/>
      <c r="J260" s="146"/>
      <c r="K260" s="146"/>
      <c r="L260" s="146"/>
      <c r="M260" s="146"/>
      <c r="N260" s="146"/>
      <c r="O260" s="146"/>
      <c r="P260" s="146"/>
      <c r="Q260" s="146"/>
      <c r="R260" s="146"/>
      <c r="S260" s="146"/>
      <c r="T260" s="146"/>
    </row>
    <row r="261" spans="1:20" ht="22.5" outlineLevel="3" x14ac:dyDescent="0.2">
      <c r="A261" s="153"/>
      <c r="B261" s="154"/>
      <c r="C261" s="187" t="s">
        <v>554</v>
      </c>
      <c r="D261" s="185"/>
      <c r="E261" s="186">
        <v>145.14500000000001</v>
      </c>
      <c r="F261" s="156"/>
      <c r="G261" s="156"/>
      <c r="H261" s="146"/>
      <c r="I261" s="146"/>
      <c r="J261" s="146"/>
      <c r="K261" s="146"/>
      <c r="L261" s="146"/>
      <c r="M261" s="146"/>
      <c r="N261" s="146"/>
      <c r="O261" s="146"/>
      <c r="P261" s="146"/>
      <c r="Q261" s="146"/>
      <c r="R261" s="146"/>
      <c r="S261" s="146"/>
      <c r="T261" s="146"/>
    </row>
    <row r="262" spans="1:20" outlineLevel="1" x14ac:dyDescent="0.2">
      <c r="A262" s="167">
        <v>78</v>
      </c>
      <c r="B262" s="168" t="s">
        <v>555</v>
      </c>
      <c r="C262" s="181" t="s">
        <v>556</v>
      </c>
      <c r="D262" s="169" t="s">
        <v>234</v>
      </c>
      <c r="E262" s="170">
        <v>9.0573999999999995</v>
      </c>
      <c r="F262" s="171"/>
      <c r="G262" s="172">
        <f>ROUND(E262*F262,2)</f>
        <v>0</v>
      </c>
      <c r="H262" s="146"/>
      <c r="I262" s="146"/>
      <c r="J262" s="146"/>
      <c r="K262" s="146"/>
      <c r="L262" s="146"/>
      <c r="M262" s="146"/>
      <c r="N262" s="146"/>
      <c r="O262" s="146"/>
      <c r="P262" s="146"/>
      <c r="Q262" s="146"/>
      <c r="R262" s="146"/>
      <c r="S262" s="146"/>
      <c r="T262" s="146"/>
    </row>
    <row r="263" spans="1:20" outlineLevel="2" x14ac:dyDescent="0.2">
      <c r="A263" s="153"/>
      <c r="B263" s="154"/>
      <c r="C263" s="187" t="s">
        <v>557</v>
      </c>
      <c r="D263" s="185"/>
      <c r="E263" s="186">
        <v>4.46</v>
      </c>
      <c r="F263" s="156"/>
      <c r="G263" s="156"/>
      <c r="H263" s="146"/>
      <c r="I263" s="146"/>
      <c r="J263" s="146"/>
      <c r="K263" s="146"/>
      <c r="L263" s="146"/>
      <c r="M263" s="146"/>
      <c r="N263" s="146"/>
      <c r="O263" s="146"/>
      <c r="P263" s="146"/>
      <c r="Q263" s="146"/>
      <c r="R263" s="146"/>
      <c r="S263" s="146"/>
      <c r="T263" s="146"/>
    </row>
    <row r="264" spans="1:20" outlineLevel="3" x14ac:dyDescent="0.2">
      <c r="A264" s="153"/>
      <c r="B264" s="154"/>
      <c r="C264" s="187" t="s">
        <v>558</v>
      </c>
      <c r="D264" s="185"/>
      <c r="E264" s="186">
        <v>1.77</v>
      </c>
      <c r="F264" s="156"/>
      <c r="G264" s="156"/>
      <c r="H264" s="146"/>
      <c r="I264" s="146"/>
      <c r="J264" s="146"/>
      <c r="K264" s="146"/>
      <c r="L264" s="146"/>
      <c r="M264" s="146"/>
      <c r="N264" s="146"/>
      <c r="O264" s="146"/>
      <c r="P264" s="146"/>
      <c r="Q264" s="146"/>
      <c r="R264" s="146"/>
      <c r="S264" s="146"/>
      <c r="T264" s="146"/>
    </row>
    <row r="265" spans="1:20" outlineLevel="3" x14ac:dyDescent="0.2">
      <c r="A265" s="153"/>
      <c r="B265" s="154"/>
      <c r="C265" s="187" t="s">
        <v>559</v>
      </c>
      <c r="D265" s="185"/>
      <c r="E265" s="186">
        <v>2.83</v>
      </c>
      <c r="F265" s="156"/>
      <c r="G265" s="156"/>
      <c r="H265" s="146"/>
      <c r="I265" s="146"/>
      <c r="J265" s="146"/>
      <c r="K265" s="146"/>
      <c r="L265" s="146"/>
      <c r="M265" s="146"/>
      <c r="N265" s="146"/>
      <c r="O265" s="146"/>
      <c r="P265" s="146"/>
      <c r="Q265" s="146"/>
      <c r="R265" s="146"/>
      <c r="S265" s="146"/>
      <c r="T265" s="146"/>
    </row>
    <row r="266" spans="1:20" outlineLevel="1" x14ac:dyDescent="0.2">
      <c r="A266" s="173">
        <v>79</v>
      </c>
      <c r="B266" s="174" t="s">
        <v>560</v>
      </c>
      <c r="C266" s="180" t="s">
        <v>561</v>
      </c>
      <c r="D266" s="175" t="s">
        <v>234</v>
      </c>
      <c r="E266" s="176">
        <v>3</v>
      </c>
      <c r="F266" s="177"/>
      <c r="G266" s="178">
        <f>ROUND(E266*F266,2)</f>
        <v>0</v>
      </c>
      <c r="H266" s="146"/>
      <c r="I266" s="146"/>
      <c r="J266" s="146"/>
      <c r="K266" s="146"/>
      <c r="L266" s="146"/>
      <c r="M266" s="146"/>
      <c r="N266" s="146"/>
      <c r="O266" s="146"/>
      <c r="P266" s="146"/>
      <c r="Q266" s="146"/>
      <c r="R266" s="146"/>
      <c r="S266" s="146"/>
      <c r="T266" s="146"/>
    </row>
    <row r="267" spans="1:20" outlineLevel="1" x14ac:dyDescent="0.2">
      <c r="A267" s="167">
        <v>80</v>
      </c>
      <c r="B267" s="168" t="s">
        <v>562</v>
      </c>
      <c r="C267" s="181" t="s">
        <v>563</v>
      </c>
      <c r="D267" s="169" t="s">
        <v>234</v>
      </c>
      <c r="E267" s="170">
        <v>30.43</v>
      </c>
      <c r="F267" s="171"/>
      <c r="G267" s="172">
        <f>ROUND(E267*F267,2)</f>
        <v>0</v>
      </c>
      <c r="H267" s="146"/>
      <c r="I267" s="146"/>
      <c r="J267" s="146"/>
      <c r="K267" s="146"/>
      <c r="L267" s="146"/>
      <c r="M267" s="146"/>
      <c r="N267" s="146"/>
      <c r="O267" s="146"/>
      <c r="P267" s="146"/>
      <c r="Q267" s="146"/>
      <c r="R267" s="146"/>
      <c r="S267" s="146"/>
      <c r="T267" s="146"/>
    </row>
    <row r="268" spans="1:20" ht="33.75" outlineLevel="2" x14ac:dyDescent="0.2">
      <c r="A268" s="153"/>
      <c r="B268" s="154"/>
      <c r="C268" s="187" t="s">
        <v>564</v>
      </c>
      <c r="D268" s="185"/>
      <c r="E268" s="186">
        <v>12.05</v>
      </c>
      <c r="F268" s="156"/>
      <c r="G268" s="156"/>
      <c r="H268" s="146"/>
      <c r="I268" s="146"/>
      <c r="J268" s="146"/>
      <c r="K268" s="146"/>
      <c r="L268" s="146"/>
      <c r="M268" s="146"/>
      <c r="N268" s="146"/>
      <c r="O268" s="146"/>
      <c r="P268" s="146"/>
      <c r="Q268" s="146"/>
      <c r="R268" s="146"/>
      <c r="S268" s="146"/>
      <c r="T268" s="146"/>
    </row>
    <row r="269" spans="1:20" ht="22.5" outlineLevel="3" x14ac:dyDescent="0.2">
      <c r="A269" s="153"/>
      <c r="B269" s="154"/>
      <c r="C269" s="187" t="s">
        <v>565</v>
      </c>
      <c r="D269" s="185"/>
      <c r="E269" s="186">
        <v>13.26</v>
      </c>
      <c r="F269" s="156"/>
      <c r="G269" s="156"/>
      <c r="H269" s="146"/>
      <c r="I269" s="146"/>
      <c r="J269" s="146"/>
      <c r="K269" s="146"/>
      <c r="L269" s="146"/>
      <c r="M269" s="146"/>
      <c r="N269" s="146"/>
      <c r="O269" s="146"/>
      <c r="P269" s="146"/>
      <c r="Q269" s="146"/>
      <c r="R269" s="146"/>
      <c r="S269" s="146"/>
      <c r="T269" s="146"/>
    </row>
    <row r="270" spans="1:20" outlineLevel="3" x14ac:dyDescent="0.2">
      <c r="A270" s="153"/>
      <c r="B270" s="154"/>
      <c r="C270" s="187" t="s">
        <v>566</v>
      </c>
      <c r="D270" s="185"/>
      <c r="E270" s="186">
        <v>0.57999999999999996</v>
      </c>
      <c r="F270" s="156"/>
      <c r="G270" s="156"/>
      <c r="H270" s="146"/>
      <c r="I270" s="146"/>
      <c r="J270" s="146"/>
      <c r="K270" s="146"/>
      <c r="L270" s="146"/>
      <c r="M270" s="146"/>
      <c r="N270" s="146"/>
      <c r="O270" s="146"/>
      <c r="P270" s="146"/>
      <c r="Q270" s="146"/>
      <c r="R270" s="146"/>
      <c r="S270" s="146"/>
      <c r="T270" s="146"/>
    </row>
    <row r="271" spans="1:20" outlineLevel="3" x14ac:dyDescent="0.2">
      <c r="A271" s="153"/>
      <c r="B271" s="154"/>
      <c r="C271" s="187" t="s">
        <v>567</v>
      </c>
      <c r="D271" s="185"/>
      <c r="E271" s="186">
        <v>3.66</v>
      </c>
      <c r="F271" s="156"/>
      <c r="G271" s="156"/>
      <c r="H271" s="146"/>
      <c r="I271" s="146"/>
      <c r="J271" s="146"/>
      <c r="K271" s="146"/>
      <c r="L271" s="146"/>
      <c r="M271" s="146"/>
      <c r="N271" s="146"/>
      <c r="O271" s="146"/>
      <c r="P271" s="146"/>
      <c r="Q271" s="146"/>
      <c r="R271" s="146"/>
      <c r="S271" s="146"/>
      <c r="T271" s="146"/>
    </row>
    <row r="272" spans="1:20" outlineLevel="3" x14ac:dyDescent="0.2">
      <c r="A272" s="153"/>
      <c r="B272" s="154"/>
      <c r="C272" s="187" t="s">
        <v>568</v>
      </c>
      <c r="D272" s="185"/>
      <c r="E272" s="186">
        <v>0.87</v>
      </c>
      <c r="F272" s="156"/>
      <c r="G272" s="156"/>
      <c r="H272" s="146"/>
      <c r="I272" s="146"/>
      <c r="J272" s="146"/>
      <c r="K272" s="146"/>
      <c r="L272" s="146"/>
      <c r="M272" s="146"/>
      <c r="N272" s="146"/>
      <c r="O272" s="146"/>
      <c r="P272" s="146"/>
      <c r="Q272" s="146"/>
      <c r="R272" s="146"/>
      <c r="S272" s="146"/>
      <c r="T272" s="146"/>
    </row>
    <row r="273" spans="1:20" outlineLevel="1" x14ac:dyDescent="0.2">
      <c r="A273" s="167">
        <v>81</v>
      </c>
      <c r="B273" s="168" t="s">
        <v>569</v>
      </c>
      <c r="C273" s="181" t="s">
        <v>570</v>
      </c>
      <c r="D273" s="169" t="s">
        <v>234</v>
      </c>
      <c r="E273" s="170">
        <v>8.25</v>
      </c>
      <c r="F273" s="171"/>
      <c r="G273" s="172">
        <f>ROUND(E273*F273,2)</f>
        <v>0</v>
      </c>
      <c r="H273" s="146"/>
      <c r="I273" s="146"/>
      <c r="J273" s="146"/>
      <c r="K273" s="146"/>
      <c r="L273" s="146"/>
      <c r="M273" s="146"/>
      <c r="N273" s="146"/>
      <c r="O273" s="146"/>
      <c r="P273" s="146"/>
      <c r="Q273" s="146"/>
      <c r="R273" s="146"/>
      <c r="S273" s="146"/>
      <c r="T273" s="146"/>
    </row>
    <row r="274" spans="1:20" outlineLevel="2" x14ac:dyDescent="0.2">
      <c r="A274" s="153"/>
      <c r="B274" s="154"/>
      <c r="C274" s="187" t="s">
        <v>501</v>
      </c>
      <c r="D274" s="185"/>
      <c r="E274" s="186">
        <v>8.25</v>
      </c>
      <c r="F274" s="156"/>
      <c r="G274" s="156"/>
      <c r="H274" s="146"/>
      <c r="I274" s="146"/>
      <c r="J274" s="146"/>
      <c r="K274" s="146"/>
      <c r="L274" s="146"/>
      <c r="M274" s="146"/>
      <c r="N274" s="146"/>
      <c r="O274" s="146"/>
      <c r="P274" s="146"/>
      <c r="Q274" s="146"/>
      <c r="R274" s="146"/>
      <c r="S274" s="146"/>
      <c r="T274" s="146"/>
    </row>
    <row r="275" spans="1:20" outlineLevel="1" x14ac:dyDescent="0.2">
      <c r="A275" s="167">
        <v>82</v>
      </c>
      <c r="B275" s="168" t="s">
        <v>571</v>
      </c>
      <c r="C275" s="181" t="s">
        <v>572</v>
      </c>
      <c r="D275" s="169" t="s">
        <v>234</v>
      </c>
      <c r="E275" s="170">
        <v>11.062900000000001</v>
      </c>
      <c r="F275" s="171"/>
      <c r="G275" s="172">
        <f>ROUND(E275*F275,2)</f>
        <v>0</v>
      </c>
      <c r="H275" s="146"/>
      <c r="I275" s="146"/>
      <c r="J275" s="146"/>
      <c r="K275" s="146"/>
      <c r="L275" s="146"/>
      <c r="M275" s="146"/>
      <c r="N275" s="146"/>
      <c r="O275" s="146"/>
      <c r="P275" s="146"/>
      <c r="Q275" s="146"/>
      <c r="R275" s="146"/>
      <c r="S275" s="146"/>
      <c r="T275" s="146"/>
    </row>
    <row r="276" spans="1:20" outlineLevel="2" x14ac:dyDescent="0.2">
      <c r="A276" s="153"/>
      <c r="B276" s="154"/>
      <c r="C276" s="187" t="s">
        <v>573</v>
      </c>
      <c r="D276" s="185"/>
      <c r="E276" s="186">
        <v>3.86</v>
      </c>
      <c r="F276" s="156"/>
      <c r="G276" s="156"/>
      <c r="H276" s="146"/>
      <c r="I276" s="146"/>
      <c r="J276" s="146"/>
      <c r="K276" s="146"/>
      <c r="L276" s="146"/>
      <c r="M276" s="146"/>
      <c r="N276" s="146"/>
      <c r="O276" s="146"/>
      <c r="P276" s="146"/>
      <c r="Q276" s="146"/>
      <c r="R276" s="146"/>
      <c r="S276" s="146"/>
      <c r="T276" s="146"/>
    </row>
    <row r="277" spans="1:20" outlineLevel="3" x14ac:dyDescent="0.2">
      <c r="A277" s="153"/>
      <c r="B277" s="154"/>
      <c r="C277" s="187" t="s">
        <v>574</v>
      </c>
      <c r="D277" s="185"/>
      <c r="E277" s="186">
        <v>7.21</v>
      </c>
      <c r="F277" s="156"/>
      <c r="G277" s="156"/>
      <c r="H277" s="146"/>
      <c r="I277" s="146"/>
      <c r="J277" s="146"/>
      <c r="K277" s="146"/>
      <c r="L277" s="146"/>
      <c r="M277" s="146"/>
      <c r="N277" s="146"/>
      <c r="O277" s="146"/>
      <c r="P277" s="146"/>
      <c r="Q277" s="146"/>
      <c r="R277" s="146"/>
      <c r="S277" s="146"/>
      <c r="T277" s="146"/>
    </row>
    <row r="278" spans="1:20" outlineLevel="1" x14ac:dyDescent="0.2">
      <c r="A278" s="167">
        <v>83</v>
      </c>
      <c r="B278" s="168" t="s">
        <v>575</v>
      </c>
      <c r="C278" s="181" t="s">
        <v>576</v>
      </c>
      <c r="D278" s="169" t="s">
        <v>246</v>
      </c>
      <c r="E278" s="170">
        <v>80.599999999999994</v>
      </c>
      <c r="F278" s="171"/>
      <c r="G278" s="172">
        <f>ROUND(E278*F278,2)</f>
        <v>0</v>
      </c>
      <c r="H278" s="146"/>
      <c r="I278" s="146"/>
      <c r="J278" s="146"/>
      <c r="K278" s="146"/>
      <c r="L278" s="146"/>
      <c r="M278" s="146"/>
      <c r="N278" s="146"/>
      <c r="O278" s="146"/>
      <c r="P278" s="146"/>
      <c r="Q278" s="146"/>
      <c r="R278" s="146"/>
      <c r="S278" s="146"/>
      <c r="T278" s="146"/>
    </row>
    <row r="279" spans="1:20" outlineLevel="2" x14ac:dyDescent="0.2">
      <c r="A279" s="153"/>
      <c r="B279" s="154"/>
      <c r="C279" s="187" t="s">
        <v>577</v>
      </c>
      <c r="D279" s="185"/>
      <c r="E279" s="186">
        <v>10.38</v>
      </c>
      <c r="F279" s="156"/>
      <c r="G279" s="156"/>
      <c r="H279" s="146"/>
      <c r="I279" s="146"/>
      <c r="J279" s="146"/>
      <c r="K279" s="146"/>
      <c r="L279" s="146"/>
      <c r="M279" s="146"/>
      <c r="N279" s="146"/>
      <c r="O279" s="146"/>
      <c r="P279" s="146"/>
      <c r="Q279" s="146"/>
      <c r="R279" s="146"/>
      <c r="S279" s="146"/>
      <c r="T279" s="146"/>
    </row>
    <row r="280" spans="1:20" outlineLevel="3" x14ac:dyDescent="0.2">
      <c r="A280" s="153"/>
      <c r="B280" s="154"/>
      <c r="C280" s="187" t="s">
        <v>578</v>
      </c>
      <c r="D280" s="185"/>
      <c r="E280" s="186">
        <v>54.35</v>
      </c>
      <c r="F280" s="156"/>
      <c r="G280" s="156"/>
      <c r="H280" s="146"/>
      <c r="I280" s="146"/>
      <c r="J280" s="146"/>
      <c r="K280" s="146"/>
      <c r="L280" s="146"/>
      <c r="M280" s="146"/>
      <c r="N280" s="146"/>
      <c r="O280" s="146"/>
      <c r="P280" s="146"/>
      <c r="Q280" s="146"/>
      <c r="R280" s="146"/>
      <c r="S280" s="146"/>
      <c r="T280" s="146"/>
    </row>
    <row r="281" spans="1:20" outlineLevel="3" x14ac:dyDescent="0.2">
      <c r="A281" s="153"/>
      <c r="B281" s="154"/>
      <c r="C281" s="187" t="s">
        <v>579</v>
      </c>
      <c r="D281" s="185"/>
      <c r="E281" s="186">
        <v>15.87</v>
      </c>
      <c r="F281" s="156"/>
      <c r="G281" s="156"/>
      <c r="H281" s="146"/>
      <c r="I281" s="146"/>
      <c r="J281" s="146"/>
      <c r="K281" s="146"/>
      <c r="L281" s="146"/>
      <c r="M281" s="146"/>
      <c r="N281" s="146"/>
      <c r="O281" s="146"/>
      <c r="P281" s="146"/>
      <c r="Q281" s="146"/>
      <c r="R281" s="146"/>
      <c r="S281" s="146"/>
      <c r="T281" s="146"/>
    </row>
    <row r="282" spans="1:20" outlineLevel="1" x14ac:dyDescent="0.2">
      <c r="A282" s="167">
        <v>84</v>
      </c>
      <c r="B282" s="168" t="s">
        <v>580</v>
      </c>
      <c r="C282" s="181" t="s">
        <v>581</v>
      </c>
      <c r="D282" s="169" t="s">
        <v>234</v>
      </c>
      <c r="E282" s="170">
        <v>46.049399999999999</v>
      </c>
      <c r="F282" s="171"/>
      <c r="G282" s="172">
        <f>ROUND(E282*F282,2)</f>
        <v>0</v>
      </c>
      <c r="H282" s="146"/>
      <c r="I282" s="146"/>
      <c r="J282" s="146"/>
      <c r="K282" s="146"/>
      <c r="L282" s="146"/>
      <c r="M282" s="146"/>
      <c r="N282" s="146"/>
      <c r="O282" s="146"/>
      <c r="P282" s="146"/>
      <c r="Q282" s="146"/>
      <c r="R282" s="146"/>
      <c r="S282" s="146"/>
      <c r="T282" s="146"/>
    </row>
    <row r="283" spans="1:20" ht="33.75" outlineLevel="2" x14ac:dyDescent="0.2">
      <c r="A283" s="153"/>
      <c r="B283" s="154"/>
      <c r="C283" s="187" t="s">
        <v>582</v>
      </c>
      <c r="D283" s="185"/>
      <c r="E283" s="186">
        <v>20.07</v>
      </c>
      <c r="F283" s="156"/>
      <c r="G283" s="156"/>
      <c r="H283" s="146"/>
      <c r="I283" s="146"/>
      <c r="J283" s="146"/>
      <c r="K283" s="146"/>
      <c r="L283" s="146"/>
      <c r="M283" s="146"/>
      <c r="N283" s="146"/>
      <c r="O283" s="146"/>
      <c r="P283" s="146"/>
      <c r="Q283" s="146"/>
      <c r="R283" s="146"/>
      <c r="S283" s="146"/>
      <c r="T283" s="146"/>
    </row>
    <row r="284" spans="1:20" outlineLevel="3" x14ac:dyDescent="0.2">
      <c r="A284" s="153"/>
      <c r="B284" s="154"/>
      <c r="C284" s="187" t="s">
        <v>583</v>
      </c>
      <c r="D284" s="185"/>
      <c r="E284" s="186">
        <v>2.0099999999999998</v>
      </c>
      <c r="F284" s="156"/>
      <c r="G284" s="156"/>
      <c r="H284" s="146"/>
      <c r="I284" s="146"/>
      <c r="J284" s="146"/>
      <c r="K284" s="146"/>
      <c r="L284" s="146"/>
      <c r="M284" s="146"/>
      <c r="N284" s="146"/>
      <c r="O284" s="146"/>
      <c r="P284" s="146"/>
      <c r="Q284" s="146"/>
      <c r="R284" s="146"/>
      <c r="S284" s="146"/>
      <c r="T284" s="146"/>
    </row>
    <row r="285" spans="1:20" outlineLevel="3" x14ac:dyDescent="0.2">
      <c r="A285" s="153"/>
      <c r="B285" s="154"/>
      <c r="C285" s="187" t="s">
        <v>584</v>
      </c>
      <c r="D285" s="185"/>
      <c r="E285" s="186">
        <v>1.95</v>
      </c>
      <c r="F285" s="156"/>
      <c r="G285" s="156"/>
      <c r="H285" s="146"/>
      <c r="I285" s="146"/>
      <c r="J285" s="146"/>
      <c r="K285" s="146"/>
      <c r="L285" s="146"/>
      <c r="M285" s="146"/>
      <c r="N285" s="146"/>
      <c r="O285" s="146"/>
      <c r="P285" s="146"/>
      <c r="Q285" s="146"/>
      <c r="R285" s="146"/>
      <c r="S285" s="146"/>
      <c r="T285" s="146"/>
    </row>
    <row r="286" spans="1:20" ht="22.5" outlineLevel="3" x14ac:dyDescent="0.2">
      <c r="A286" s="153"/>
      <c r="B286" s="154"/>
      <c r="C286" s="187" t="s">
        <v>585</v>
      </c>
      <c r="D286" s="185"/>
      <c r="E286" s="186">
        <v>21.14</v>
      </c>
      <c r="F286" s="156"/>
      <c r="G286" s="156"/>
      <c r="H286" s="146"/>
      <c r="I286" s="146"/>
      <c r="J286" s="146"/>
      <c r="K286" s="146"/>
      <c r="L286" s="146"/>
      <c r="M286" s="146"/>
      <c r="N286" s="146"/>
      <c r="O286" s="146"/>
      <c r="P286" s="146"/>
      <c r="Q286" s="146"/>
      <c r="R286" s="146"/>
      <c r="S286" s="146"/>
      <c r="T286" s="146"/>
    </row>
    <row r="287" spans="1:20" outlineLevel="3" x14ac:dyDescent="0.2">
      <c r="A287" s="153"/>
      <c r="B287" s="154"/>
      <c r="C287" s="187" t="s">
        <v>568</v>
      </c>
      <c r="D287" s="185"/>
      <c r="E287" s="186">
        <v>0.87</v>
      </c>
      <c r="F287" s="156"/>
      <c r="G287" s="156"/>
      <c r="H287" s="146"/>
      <c r="I287" s="146"/>
      <c r="J287" s="146"/>
      <c r="K287" s="146"/>
      <c r="L287" s="146"/>
      <c r="M287" s="146"/>
      <c r="N287" s="146"/>
      <c r="O287" s="146"/>
      <c r="P287" s="146"/>
      <c r="Q287" s="146"/>
      <c r="R287" s="146"/>
      <c r="S287" s="146"/>
      <c r="T287" s="146"/>
    </row>
    <row r="288" spans="1:20" outlineLevel="1" x14ac:dyDescent="0.2">
      <c r="A288" s="167">
        <v>85</v>
      </c>
      <c r="B288" s="168" t="s">
        <v>586</v>
      </c>
      <c r="C288" s="181" t="s">
        <v>587</v>
      </c>
      <c r="D288" s="169" t="s">
        <v>220</v>
      </c>
      <c r="E288" s="170">
        <v>29</v>
      </c>
      <c r="F288" s="171"/>
      <c r="G288" s="172">
        <f>ROUND(E288*F288,2)</f>
        <v>0</v>
      </c>
      <c r="H288" s="146"/>
      <c r="I288" s="146"/>
      <c r="J288" s="146"/>
      <c r="K288" s="146"/>
      <c r="L288" s="146"/>
      <c r="M288" s="146"/>
      <c r="N288" s="146"/>
      <c r="O288" s="146"/>
      <c r="P288" s="146"/>
      <c r="Q288" s="146"/>
      <c r="R288" s="146"/>
      <c r="S288" s="146"/>
      <c r="T288" s="146"/>
    </row>
    <row r="289" spans="1:20" outlineLevel="2" x14ac:dyDescent="0.2">
      <c r="A289" s="153"/>
      <c r="B289" s="154"/>
      <c r="C289" s="187" t="s">
        <v>588</v>
      </c>
      <c r="D289" s="185"/>
      <c r="E289" s="186">
        <v>8</v>
      </c>
      <c r="F289" s="156"/>
      <c r="G289" s="156"/>
      <c r="H289" s="146"/>
      <c r="I289" s="146"/>
      <c r="J289" s="146"/>
      <c r="K289" s="146"/>
      <c r="L289" s="146"/>
      <c r="M289" s="146"/>
      <c r="N289" s="146"/>
      <c r="O289" s="146"/>
      <c r="P289" s="146"/>
      <c r="Q289" s="146"/>
      <c r="R289" s="146"/>
      <c r="S289" s="146"/>
      <c r="T289" s="146"/>
    </row>
    <row r="290" spans="1:20" outlineLevel="3" x14ac:dyDescent="0.2">
      <c r="A290" s="153"/>
      <c r="B290" s="154"/>
      <c r="C290" s="187" t="s">
        <v>589</v>
      </c>
      <c r="D290" s="185"/>
      <c r="E290" s="186">
        <v>3</v>
      </c>
      <c r="F290" s="156"/>
      <c r="G290" s="156"/>
      <c r="H290" s="146"/>
      <c r="I290" s="146"/>
      <c r="J290" s="146"/>
      <c r="K290" s="146"/>
      <c r="L290" s="146"/>
      <c r="M290" s="146"/>
      <c r="N290" s="146"/>
      <c r="O290" s="146"/>
      <c r="P290" s="146"/>
      <c r="Q290" s="146"/>
      <c r="R290" s="146"/>
      <c r="S290" s="146"/>
      <c r="T290" s="146"/>
    </row>
    <row r="291" spans="1:20" outlineLevel="3" x14ac:dyDescent="0.2">
      <c r="A291" s="153"/>
      <c r="B291" s="154"/>
      <c r="C291" s="187" t="s">
        <v>590</v>
      </c>
      <c r="D291" s="185"/>
      <c r="E291" s="186">
        <v>9</v>
      </c>
      <c r="F291" s="156"/>
      <c r="G291" s="156"/>
      <c r="H291" s="146"/>
      <c r="I291" s="146"/>
      <c r="J291" s="146"/>
      <c r="K291" s="146"/>
      <c r="L291" s="146"/>
      <c r="M291" s="146"/>
      <c r="N291" s="146"/>
      <c r="O291" s="146"/>
      <c r="P291" s="146"/>
      <c r="Q291" s="146"/>
      <c r="R291" s="146"/>
      <c r="S291" s="146"/>
      <c r="T291" s="146"/>
    </row>
    <row r="292" spans="1:20" outlineLevel="3" x14ac:dyDescent="0.2">
      <c r="A292" s="153"/>
      <c r="B292" s="154"/>
      <c r="C292" s="187" t="s">
        <v>591</v>
      </c>
      <c r="D292" s="185"/>
      <c r="E292" s="186">
        <v>5</v>
      </c>
      <c r="F292" s="156"/>
      <c r="G292" s="156"/>
      <c r="H292" s="146"/>
      <c r="I292" s="146"/>
      <c r="J292" s="146"/>
      <c r="K292" s="146"/>
      <c r="L292" s="146"/>
      <c r="M292" s="146"/>
      <c r="N292" s="146"/>
      <c r="O292" s="146"/>
      <c r="P292" s="146"/>
      <c r="Q292" s="146"/>
      <c r="R292" s="146"/>
      <c r="S292" s="146"/>
      <c r="T292" s="146"/>
    </row>
    <row r="293" spans="1:20" outlineLevel="3" x14ac:dyDescent="0.2">
      <c r="A293" s="153"/>
      <c r="B293" s="154"/>
      <c r="C293" s="187" t="s">
        <v>592</v>
      </c>
      <c r="D293" s="185"/>
      <c r="E293" s="186">
        <v>2</v>
      </c>
      <c r="F293" s="156"/>
      <c r="G293" s="156"/>
      <c r="H293" s="146"/>
      <c r="I293" s="146"/>
      <c r="J293" s="146"/>
      <c r="K293" s="146"/>
      <c r="L293" s="146"/>
      <c r="M293" s="146"/>
      <c r="N293" s="146"/>
      <c r="O293" s="146"/>
      <c r="P293" s="146"/>
      <c r="Q293" s="146"/>
      <c r="R293" s="146"/>
      <c r="S293" s="146"/>
      <c r="T293" s="146"/>
    </row>
    <row r="294" spans="1:20" outlineLevel="3" x14ac:dyDescent="0.2">
      <c r="A294" s="153"/>
      <c r="B294" s="154"/>
      <c r="C294" s="187" t="s">
        <v>593</v>
      </c>
      <c r="D294" s="185"/>
      <c r="E294" s="186">
        <v>2</v>
      </c>
      <c r="F294" s="156"/>
      <c r="G294" s="156"/>
      <c r="H294" s="146"/>
      <c r="I294" s="146"/>
      <c r="J294" s="146"/>
      <c r="K294" s="146"/>
      <c r="L294" s="146"/>
      <c r="M294" s="146"/>
      <c r="N294" s="146"/>
      <c r="O294" s="146"/>
      <c r="P294" s="146"/>
      <c r="Q294" s="146"/>
      <c r="R294" s="146"/>
      <c r="S294" s="146"/>
      <c r="T294" s="146"/>
    </row>
    <row r="295" spans="1:20" outlineLevel="1" x14ac:dyDescent="0.2">
      <c r="A295" s="167">
        <v>86</v>
      </c>
      <c r="B295" s="168" t="s">
        <v>594</v>
      </c>
      <c r="C295" s="181" t="s">
        <v>595</v>
      </c>
      <c r="D295" s="169" t="s">
        <v>220</v>
      </c>
      <c r="E295" s="170">
        <v>17</v>
      </c>
      <c r="F295" s="171"/>
      <c r="G295" s="172">
        <f>ROUND(E295*F295,2)</f>
        <v>0</v>
      </c>
      <c r="H295" s="146"/>
      <c r="I295" s="146"/>
      <c r="J295" s="146"/>
      <c r="K295" s="146"/>
      <c r="L295" s="146"/>
      <c r="M295" s="146"/>
      <c r="N295" s="146"/>
      <c r="O295" s="146"/>
      <c r="P295" s="146"/>
      <c r="Q295" s="146"/>
      <c r="R295" s="146"/>
      <c r="S295" s="146"/>
      <c r="T295" s="146"/>
    </row>
    <row r="296" spans="1:20" outlineLevel="2" x14ac:dyDescent="0.2">
      <c r="A296" s="153"/>
      <c r="B296" s="154"/>
      <c r="C296" s="187" t="s">
        <v>596</v>
      </c>
      <c r="D296" s="185"/>
      <c r="E296" s="186">
        <v>14</v>
      </c>
      <c r="F296" s="156"/>
      <c r="G296" s="156"/>
      <c r="H296" s="146"/>
      <c r="I296" s="146"/>
      <c r="J296" s="146"/>
      <c r="K296" s="146"/>
      <c r="L296" s="146"/>
      <c r="M296" s="146"/>
      <c r="N296" s="146"/>
      <c r="O296" s="146"/>
      <c r="P296" s="146"/>
      <c r="Q296" s="146"/>
      <c r="R296" s="146"/>
      <c r="S296" s="146"/>
      <c r="T296" s="146"/>
    </row>
    <row r="297" spans="1:20" outlineLevel="3" x14ac:dyDescent="0.2">
      <c r="A297" s="153"/>
      <c r="B297" s="154"/>
      <c r="C297" s="187" t="s">
        <v>597</v>
      </c>
      <c r="D297" s="185"/>
      <c r="E297" s="186">
        <v>3</v>
      </c>
      <c r="F297" s="156"/>
      <c r="G297" s="156"/>
      <c r="H297" s="146"/>
      <c r="I297" s="146"/>
      <c r="J297" s="146"/>
      <c r="K297" s="146"/>
      <c r="L297" s="146"/>
      <c r="M297" s="146"/>
      <c r="N297" s="146"/>
      <c r="O297" s="146"/>
      <c r="P297" s="146"/>
      <c r="Q297" s="146"/>
      <c r="R297" s="146"/>
      <c r="S297" s="146"/>
      <c r="T297" s="146"/>
    </row>
    <row r="298" spans="1:20" outlineLevel="1" x14ac:dyDescent="0.2">
      <c r="A298" s="167">
        <v>87</v>
      </c>
      <c r="B298" s="168" t="s">
        <v>598</v>
      </c>
      <c r="C298" s="181" t="s">
        <v>599</v>
      </c>
      <c r="D298" s="169" t="s">
        <v>246</v>
      </c>
      <c r="E298" s="170">
        <v>41.2</v>
      </c>
      <c r="F298" s="171"/>
      <c r="G298" s="172">
        <f>ROUND(E298*F298,2)</f>
        <v>0</v>
      </c>
      <c r="H298" s="146"/>
      <c r="I298" s="146"/>
      <c r="J298" s="146"/>
      <c r="K298" s="146"/>
      <c r="L298" s="146"/>
      <c r="M298" s="146"/>
      <c r="N298" s="146"/>
      <c r="O298" s="146"/>
      <c r="P298" s="146"/>
      <c r="Q298" s="146"/>
      <c r="R298" s="146"/>
      <c r="S298" s="146"/>
      <c r="T298" s="146"/>
    </row>
    <row r="299" spans="1:20" outlineLevel="2" x14ac:dyDescent="0.2">
      <c r="A299" s="153"/>
      <c r="B299" s="154"/>
      <c r="C299" s="187" t="s">
        <v>600</v>
      </c>
      <c r="D299" s="185"/>
      <c r="E299" s="186">
        <v>9.6</v>
      </c>
      <c r="F299" s="156"/>
      <c r="G299" s="156"/>
      <c r="H299" s="146"/>
      <c r="I299" s="146"/>
      <c r="J299" s="146"/>
      <c r="K299" s="146"/>
      <c r="L299" s="146"/>
      <c r="M299" s="146"/>
      <c r="N299" s="146"/>
      <c r="O299" s="146"/>
      <c r="P299" s="146"/>
      <c r="Q299" s="146"/>
      <c r="R299" s="146"/>
      <c r="S299" s="146"/>
      <c r="T299" s="146"/>
    </row>
    <row r="300" spans="1:20" outlineLevel="3" x14ac:dyDescent="0.2">
      <c r="A300" s="153"/>
      <c r="B300" s="154"/>
      <c r="C300" s="187" t="s">
        <v>601</v>
      </c>
      <c r="D300" s="185"/>
      <c r="E300" s="186">
        <v>4.2</v>
      </c>
      <c r="F300" s="156"/>
      <c r="G300" s="156"/>
      <c r="H300" s="146"/>
      <c r="I300" s="146"/>
      <c r="J300" s="146"/>
      <c r="K300" s="146"/>
      <c r="L300" s="146"/>
      <c r="M300" s="146"/>
      <c r="N300" s="146"/>
      <c r="O300" s="146"/>
      <c r="P300" s="146"/>
      <c r="Q300" s="146"/>
      <c r="R300" s="146"/>
      <c r="S300" s="146"/>
      <c r="T300" s="146"/>
    </row>
    <row r="301" spans="1:20" outlineLevel="3" x14ac:dyDescent="0.2">
      <c r="A301" s="153"/>
      <c r="B301" s="154"/>
      <c r="C301" s="187" t="s">
        <v>602</v>
      </c>
      <c r="D301" s="185"/>
      <c r="E301" s="186">
        <v>14.4</v>
      </c>
      <c r="F301" s="156"/>
      <c r="G301" s="156"/>
      <c r="H301" s="146"/>
      <c r="I301" s="146"/>
      <c r="J301" s="146"/>
      <c r="K301" s="146"/>
      <c r="L301" s="146"/>
      <c r="M301" s="146"/>
      <c r="N301" s="146"/>
      <c r="O301" s="146"/>
      <c r="P301" s="146"/>
      <c r="Q301" s="146"/>
      <c r="R301" s="146"/>
      <c r="S301" s="146"/>
      <c r="T301" s="146"/>
    </row>
    <row r="302" spans="1:20" outlineLevel="3" x14ac:dyDescent="0.2">
      <c r="A302" s="153"/>
      <c r="B302" s="154"/>
      <c r="C302" s="187" t="s">
        <v>603</v>
      </c>
      <c r="D302" s="185"/>
      <c r="E302" s="186">
        <v>9</v>
      </c>
      <c r="F302" s="156"/>
      <c r="G302" s="156"/>
      <c r="H302" s="146"/>
      <c r="I302" s="146"/>
      <c r="J302" s="146"/>
      <c r="K302" s="146"/>
      <c r="L302" s="146"/>
      <c r="M302" s="146"/>
      <c r="N302" s="146"/>
      <c r="O302" s="146"/>
      <c r="P302" s="146"/>
      <c r="Q302" s="146"/>
      <c r="R302" s="146"/>
      <c r="S302" s="146"/>
      <c r="T302" s="146"/>
    </row>
    <row r="303" spans="1:20" outlineLevel="3" x14ac:dyDescent="0.2">
      <c r="A303" s="153"/>
      <c r="B303" s="154"/>
      <c r="C303" s="187" t="s">
        <v>604</v>
      </c>
      <c r="D303" s="185"/>
      <c r="E303" s="186">
        <v>4</v>
      </c>
      <c r="F303" s="156"/>
      <c r="G303" s="156"/>
      <c r="H303" s="146"/>
      <c r="I303" s="146"/>
      <c r="J303" s="146"/>
      <c r="K303" s="146"/>
      <c r="L303" s="146"/>
      <c r="M303" s="146"/>
      <c r="N303" s="146"/>
      <c r="O303" s="146"/>
      <c r="P303" s="146"/>
      <c r="Q303" s="146"/>
      <c r="R303" s="146"/>
      <c r="S303" s="146"/>
      <c r="T303" s="146"/>
    </row>
    <row r="304" spans="1:20" outlineLevel="1" x14ac:dyDescent="0.2">
      <c r="A304" s="167">
        <v>88</v>
      </c>
      <c r="B304" s="168" t="s">
        <v>605</v>
      </c>
      <c r="C304" s="181" t="s">
        <v>606</v>
      </c>
      <c r="D304" s="169" t="s">
        <v>246</v>
      </c>
      <c r="E304" s="170">
        <v>41.15</v>
      </c>
      <c r="F304" s="171"/>
      <c r="G304" s="172">
        <f>ROUND(E304*F304,2)</f>
        <v>0</v>
      </c>
      <c r="H304" s="146"/>
      <c r="I304" s="146"/>
      <c r="J304" s="146"/>
      <c r="K304" s="146"/>
      <c r="L304" s="146"/>
      <c r="M304" s="146"/>
      <c r="N304" s="146"/>
      <c r="O304" s="146"/>
      <c r="P304" s="146"/>
      <c r="Q304" s="146"/>
      <c r="R304" s="146"/>
      <c r="S304" s="146"/>
      <c r="T304" s="146"/>
    </row>
    <row r="305" spans="1:20" outlineLevel="2" x14ac:dyDescent="0.2">
      <c r="A305" s="153"/>
      <c r="B305" s="154"/>
      <c r="C305" s="187" t="s">
        <v>607</v>
      </c>
      <c r="D305" s="185"/>
      <c r="E305" s="186">
        <v>3.15</v>
      </c>
      <c r="F305" s="156"/>
      <c r="G305" s="156"/>
      <c r="H305" s="146"/>
      <c r="I305" s="146"/>
      <c r="J305" s="146"/>
      <c r="K305" s="146"/>
      <c r="L305" s="146"/>
      <c r="M305" s="146"/>
      <c r="N305" s="146"/>
      <c r="O305" s="146"/>
      <c r="P305" s="146"/>
      <c r="Q305" s="146"/>
      <c r="R305" s="146"/>
      <c r="S305" s="146"/>
      <c r="T305" s="146"/>
    </row>
    <row r="306" spans="1:20" outlineLevel="3" x14ac:dyDescent="0.2">
      <c r="A306" s="153"/>
      <c r="B306" s="154"/>
      <c r="C306" s="187" t="s">
        <v>608</v>
      </c>
      <c r="D306" s="185"/>
      <c r="E306" s="186">
        <v>30.8</v>
      </c>
      <c r="F306" s="156"/>
      <c r="G306" s="156"/>
      <c r="H306" s="146"/>
      <c r="I306" s="146"/>
      <c r="J306" s="146"/>
      <c r="K306" s="146"/>
      <c r="L306" s="146"/>
      <c r="M306" s="146"/>
      <c r="N306" s="146"/>
      <c r="O306" s="146"/>
      <c r="P306" s="146"/>
      <c r="Q306" s="146"/>
      <c r="R306" s="146"/>
      <c r="S306" s="146"/>
      <c r="T306" s="146"/>
    </row>
    <row r="307" spans="1:20" outlineLevel="3" x14ac:dyDescent="0.2">
      <c r="A307" s="153"/>
      <c r="B307" s="154"/>
      <c r="C307" s="187" t="s">
        <v>609</v>
      </c>
      <c r="D307" s="185"/>
      <c r="E307" s="186">
        <v>7.2</v>
      </c>
      <c r="F307" s="156"/>
      <c r="G307" s="156"/>
      <c r="H307" s="146"/>
      <c r="I307" s="146"/>
      <c r="J307" s="146"/>
      <c r="K307" s="146"/>
      <c r="L307" s="146"/>
      <c r="M307" s="146"/>
      <c r="N307" s="146"/>
      <c r="O307" s="146"/>
      <c r="P307" s="146"/>
      <c r="Q307" s="146"/>
      <c r="R307" s="146"/>
      <c r="S307" s="146"/>
      <c r="T307" s="146"/>
    </row>
    <row r="308" spans="1:20" outlineLevel="1" x14ac:dyDescent="0.2">
      <c r="A308" s="167">
        <v>89</v>
      </c>
      <c r="B308" s="168" t="s">
        <v>610</v>
      </c>
      <c r="C308" s="181" t="s">
        <v>611</v>
      </c>
      <c r="D308" s="169" t="s">
        <v>344</v>
      </c>
      <c r="E308" s="170">
        <v>50.4</v>
      </c>
      <c r="F308" s="171"/>
      <c r="G308" s="172">
        <f>ROUND(E308*F308,2)</f>
        <v>0</v>
      </c>
      <c r="H308" s="146"/>
      <c r="I308" s="146"/>
      <c r="J308" s="146"/>
      <c r="K308" s="146"/>
      <c r="L308" s="146"/>
      <c r="M308" s="146"/>
      <c r="N308" s="146"/>
      <c r="O308" s="146"/>
      <c r="P308" s="146"/>
      <c r="Q308" s="146"/>
      <c r="R308" s="146"/>
      <c r="S308" s="146"/>
      <c r="T308" s="146"/>
    </row>
    <row r="309" spans="1:20" outlineLevel="2" x14ac:dyDescent="0.2">
      <c r="A309" s="153"/>
      <c r="B309" s="154"/>
      <c r="C309" s="187" t="s">
        <v>612</v>
      </c>
      <c r="D309" s="185"/>
      <c r="E309" s="186">
        <v>25.2</v>
      </c>
      <c r="F309" s="156"/>
      <c r="G309" s="156"/>
      <c r="H309" s="146"/>
      <c r="I309" s="146"/>
      <c r="J309" s="146"/>
      <c r="K309" s="146"/>
      <c r="L309" s="146"/>
      <c r="M309" s="146"/>
      <c r="N309" s="146"/>
      <c r="O309" s="146"/>
      <c r="P309" s="146"/>
      <c r="Q309" s="146"/>
      <c r="R309" s="146"/>
      <c r="S309" s="146"/>
      <c r="T309" s="146"/>
    </row>
    <row r="310" spans="1:20" outlineLevel="3" x14ac:dyDescent="0.2">
      <c r="A310" s="153"/>
      <c r="B310" s="154"/>
      <c r="C310" s="187" t="s">
        <v>613</v>
      </c>
      <c r="D310" s="185"/>
      <c r="E310" s="186">
        <v>25.2</v>
      </c>
      <c r="F310" s="156"/>
      <c r="G310" s="156"/>
      <c r="H310" s="146"/>
      <c r="I310" s="146"/>
      <c r="J310" s="146"/>
      <c r="K310" s="146"/>
      <c r="L310" s="146"/>
      <c r="M310" s="146"/>
      <c r="N310" s="146"/>
      <c r="O310" s="146"/>
      <c r="P310" s="146"/>
      <c r="Q310" s="146"/>
      <c r="R310" s="146"/>
      <c r="S310" s="146"/>
      <c r="T310" s="146"/>
    </row>
    <row r="311" spans="1:20" outlineLevel="1" x14ac:dyDescent="0.2">
      <c r="A311" s="167">
        <v>90</v>
      </c>
      <c r="B311" s="168" t="s">
        <v>614</v>
      </c>
      <c r="C311" s="181" t="s">
        <v>615</v>
      </c>
      <c r="D311" s="169" t="s">
        <v>344</v>
      </c>
      <c r="E311" s="170">
        <v>19.52</v>
      </c>
      <c r="F311" s="171"/>
      <c r="G311" s="172">
        <f>ROUND(E311*F311,2)</f>
        <v>0</v>
      </c>
      <c r="H311" s="146"/>
      <c r="I311" s="146"/>
      <c r="J311" s="146"/>
      <c r="K311" s="146"/>
      <c r="L311" s="146"/>
      <c r="M311" s="146"/>
      <c r="N311" s="146"/>
      <c r="O311" s="146"/>
      <c r="P311" s="146"/>
      <c r="Q311" s="146"/>
      <c r="R311" s="146"/>
      <c r="S311" s="146"/>
      <c r="T311" s="146"/>
    </row>
    <row r="312" spans="1:20" outlineLevel="2" x14ac:dyDescent="0.2">
      <c r="A312" s="153"/>
      <c r="B312" s="154"/>
      <c r="C312" s="187" t="s">
        <v>616</v>
      </c>
      <c r="D312" s="185"/>
      <c r="E312" s="186">
        <v>15.5</v>
      </c>
      <c r="F312" s="156"/>
      <c r="G312" s="156"/>
      <c r="H312" s="146"/>
      <c r="I312" s="146"/>
      <c r="J312" s="146"/>
      <c r="K312" s="146"/>
      <c r="L312" s="146"/>
      <c r="M312" s="146"/>
      <c r="N312" s="146"/>
      <c r="O312" s="146"/>
      <c r="P312" s="146"/>
      <c r="Q312" s="146"/>
      <c r="R312" s="146"/>
      <c r="S312" s="146"/>
      <c r="T312" s="146"/>
    </row>
    <row r="313" spans="1:20" outlineLevel="3" x14ac:dyDescent="0.2">
      <c r="A313" s="153"/>
      <c r="B313" s="154"/>
      <c r="C313" s="187" t="s">
        <v>617</v>
      </c>
      <c r="D313" s="185"/>
      <c r="E313" s="186">
        <v>2.0099999999999998</v>
      </c>
      <c r="F313" s="156"/>
      <c r="G313" s="156"/>
      <c r="H313" s="146"/>
      <c r="I313" s="146"/>
      <c r="J313" s="146"/>
      <c r="K313" s="146"/>
      <c r="L313" s="146"/>
      <c r="M313" s="146"/>
      <c r="N313" s="146"/>
      <c r="O313" s="146"/>
      <c r="P313" s="146"/>
      <c r="Q313" s="146"/>
      <c r="R313" s="146"/>
      <c r="S313" s="146"/>
      <c r="T313" s="146"/>
    </row>
    <row r="314" spans="1:20" outlineLevel="3" x14ac:dyDescent="0.2">
      <c r="A314" s="153"/>
      <c r="B314" s="154"/>
      <c r="C314" s="187" t="s">
        <v>618</v>
      </c>
      <c r="D314" s="185"/>
      <c r="E314" s="186">
        <v>2.0099999999999998</v>
      </c>
      <c r="F314" s="156"/>
      <c r="G314" s="156"/>
      <c r="H314" s="146"/>
      <c r="I314" s="146"/>
      <c r="J314" s="146"/>
      <c r="K314" s="146"/>
      <c r="L314" s="146"/>
      <c r="M314" s="146"/>
      <c r="N314" s="146"/>
      <c r="O314" s="146"/>
      <c r="P314" s="146"/>
      <c r="Q314" s="146"/>
      <c r="R314" s="146"/>
      <c r="S314" s="146"/>
      <c r="T314" s="146"/>
    </row>
    <row r="315" spans="1:20" outlineLevel="1" x14ac:dyDescent="0.2">
      <c r="A315" s="167">
        <v>91</v>
      </c>
      <c r="B315" s="168" t="s">
        <v>619</v>
      </c>
      <c r="C315" s="181" t="s">
        <v>620</v>
      </c>
      <c r="D315" s="169" t="s">
        <v>246</v>
      </c>
      <c r="E315" s="170">
        <v>0.13619999999999999</v>
      </c>
      <c r="F315" s="171"/>
      <c r="G315" s="172">
        <f>ROUND(E315*F315,2)</f>
        <v>0</v>
      </c>
      <c r="H315" s="146"/>
      <c r="I315" s="146"/>
      <c r="J315" s="146"/>
      <c r="K315" s="146"/>
      <c r="L315" s="146"/>
      <c r="M315" s="146"/>
      <c r="N315" s="146"/>
      <c r="O315" s="146"/>
      <c r="P315" s="146"/>
      <c r="Q315" s="146"/>
      <c r="R315" s="146"/>
      <c r="S315" s="146"/>
      <c r="T315" s="146"/>
    </row>
    <row r="316" spans="1:20" outlineLevel="2" x14ac:dyDescent="0.2">
      <c r="A316" s="153"/>
      <c r="B316" s="154"/>
      <c r="C316" s="187" t="s">
        <v>621</v>
      </c>
      <c r="D316" s="185"/>
      <c r="E316" s="186">
        <v>0.14000000000000001</v>
      </c>
      <c r="F316" s="156"/>
      <c r="G316" s="156"/>
      <c r="H316" s="146"/>
      <c r="I316" s="146"/>
      <c r="J316" s="146"/>
      <c r="K316" s="146"/>
      <c r="L316" s="146"/>
      <c r="M316" s="146"/>
      <c r="N316" s="146"/>
      <c r="O316" s="146"/>
      <c r="P316" s="146"/>
      <c r="Q316" s="146"/>
      <c r="R316" s="146"/>
      <c r="S316" s="146"/>
      <c r="T316" s="146"/>
    </row>
    <row r="317" spans="1:20" outlineLevel="1" x14ac:dyDescent="0.2">
      <c r="A317" s="167">
        <v>92</v>
      </c>
      <c r="B317" s="168" t="s">
        <v>622</v>
      </c>
      <c r="C317" s="181" t="s">
        <v>623</v>
      </c>
      <c r="D317" s="169" t="s">
        <v>234</v>
      </c>
      <c r="E317" s="170">
        <v>0.1089</v>
      </c>
      <c r="F317" s="171"/>
      <c r="G317" s="172">
        <f>ROUND(E317*F317,2)</f>
        <v>0</v>
      </c>
      <c r="H317" s="146"/>
      <c r="I317" s="146"/>
      <c r="J317" s="146"/>
      <c r="K317" s="146"/>
      <c r="L317" s="146"/>
      <c r="M317" s="146"/>
      <c r="N317" s="146"/>
      <c r="O317" s="146"/>
      <c r="P317" s="146"/>
      <c r="Q317" s="146"/>
      <c r="R317" s="146"/>
      <c r="S317" s="146"/>
      <c r="T317" s="146"/>
    </row>
    <row r="318" spans="1:20" outlineLevel="2" x14ac:dyDescent="0.2">
      <c r="A318" s="153"/>
      <c r="B318" s="154"/>
      <c r="C318" s="187" t="s">
        <v>624</v>
      </c>
      <c r="D318" s="185"/>
      <c r="E318" s="186">
        <v>0.11</v>
      </c>
      <c r="F318" s="156"/>
      <c r="G318" s="156"/>
      <c r="H318" s="146"/>
      <c r="I318" s="146"/>
      <c r="J318" s="146"/>
      <c r="K318" s="146"/>
      <c r="L318" s="146"/>
      <c r="M318" s="146"/>
      <c r="N318" s="146"/>
      <c r="O318" s="146"/>
      <c r="P318" s="146"/>
      <c r="Q318" s="146"/>
      <c r="R318" s="146"/>
      <c r="S318" s="146"/>
      <c r="T318" s="146"/>
    </row>
    <row r="319" spans="1:20" outlineLevel="1" x14ac:dyDescent="0.2">
      <c r="A319" s="167">
        <v>93</v>
      </c>
      <c r="B319" s="168" t="s">
        <v>625</v>
      </c>
      <c r="C319" s="181" t="s">
        <v>626</v>
      </c>
      <c r="D319" s="169" t="s">
        <v>234</v>
      </c>
      <c r="E319" s="170">
        <v>1.786</v>
      </c>
      <c r="F319" s="171"/>
      <c r="G319" s="172">
        <f>ROUND(E319*F319,2)</f>
        <v>0</v>
      </c>
      <c r="H319" s="146"/>
      <c r="I319" s="146"/>
      <c r="J319" s="146"/>
      <c r="K319" s="146"/>
      <c r="L319" s="146"/>
      <c r="M319" s="146"/>
      <c r="N319" s="146"/>
      <c r="O319" s="146"/>
      <c r="P319" s="146"/>
      <c r="Q319" s="146"/>
      <c r="R319" s="146"/>
      <c r="S319" s="146"/>
      <c r="T319" s="146"/>
    </row>
    <row r="320" spans="1:20" outlineLevel="2" x14ac:dyDescent="0.2">
      <c r="A320" s="153"/>
      <c r="B320" s="154"/>
      <c r="C320" s="187" t="s">
        <v>627</v>
      </c>
      <c r="D320" s="185"/>
      <c r="E320" s="186">
        <v>0.16</v>
      </c>
      <c r="F320" s="156"/>
      <c r="G320" s="156"/>
      <c r="H320" s="146"/>
      <c r="I320" s="146"/>
      <c r="J320" s="146"/>
      <c r="K320" s="146"/>
      <c r="L320" s="146"/>
      <c r="M320" s="146"/>
      <c r="N320" s="146"/>
      <c r="O320" s="146"/>
      <c r="P320" s="146"/>
      <c r="Q320" s="146"/>
      <c r="R320" s="146"/>
      <c r="S320" s="146"/>
      <c r="T320" s="146"/>
    </row>
    <row r="321" spans="1:20" outlineLevel="3" x14ac:dyDescent="0.2">
      <c r="A321" s="153"/>
      <c r="B321" s="154"/>
      <c r="C321" s="187" t="s">
        <v>628</v>
      </c>
      <c r="D321" s="185"/>
      <c r="E321" s="186">
        <v>0.53</v>
      </c>
      <c r="F321" s="156"/>
      <c r="G321" s="156"/>
      <c r="H321" s="146"/>
      <c r="I321" s="146"/>
      <c r="J321" s="146"/>
      <c r="K321" s="146"/>
      <c r="L321" s="146"/>
      <c r="M321" s="146"/>
      <c r="N321" s="146"/>
      <c r="O321" s="146"/>
      <c r="P321" s="146"/>
      <c r="Q321" s="146"/>
      <c r="R321" s="146"/>
      <c r="S321" s="146"/>
      <c r="T321" s="146"/>
    </row>
    <row r="322" spans="1:20" ht="33.75" outlineLevel="3" x14ac:dyDescent="0.2">
      <c r="A322" s="153"/>
      <c r="B322" s="154"/>
      <c r="C322" s="187" t="s">
        <v>629</v>
      </c>
      <c r="D322" s="185"/>
      <c r="E322" s="186">
        <v>1.1000000000000001</v>
      </c>
      <c r="F322" s="156"/>
      <c r="G322" s="156"/>
      <c r="H322" s="146"/>
      <c r="I322" s="146"/>
      <c r="J322" s="146"/>
      <c r="K322" s="146"/>
      <c r="L322" s="146"/>
      <c r="M322" s="146"/>
      <c r="N322" s="146"/>
      <c r="O322" s="146"/>
      <c r="P322" s="146"/>
      <c r="Q322" s="146"/>
      <c r="R322" s="146"/>
      <c r="S322" s="146"/>
      <c r="T322" s="146"/>
    </row>
    <row r="323" spans="1:20" outlineLevel="1" x14ac:dyDescent="0.2">
      <c r="A323" s="167">
        <v>94</v>
      </c>
      <c r="B323" s="168" t="s">
        <v>630</v>
      </c>
      <c r="C323" s="181" t="s">
        <v>631</v>
      </c>
      <c r="D323" s="169" t="s">
        <v>246</v>
      </c>
      <c r="E323" s="170">
        <v>0.95850000000000002</v>
      </c>
      <c r="F323" s="171"/>
      <c r="G323" s="172">
        <f>ROUND(E323*F323,2)</f>
        <v>0</v>
      </c>
      <c r="H323" s="146"/>
      <c r="I323" s="146"/>
      <c r="J323" s="146"/>
      <c r="K323" s="146"/>
      <c r="L323" s="146"/>
      <c r="M323" s="146"/>
      <c r="N323" s="146"/>
      <c r="O323" s="146"/>
      <c r="P323" s="146"/>
      <c r="Q323" s="146"/>
      <c r="R323" s="146"/>
      <c r="S323" s="146"/>
      <c r="T323" s="146"/>
    </row>
    <row r="324" spans="1:20" outlineLevel="2" x14ac:dyDescent="0.2">
      <c r="A324" s="153"/>
      <c r="B324" s="154"/>
      <c r="C324" s="187" t="s">
        <v>632</v>
      </c>
      <c r="D324" s="185"/>
      <c r="E324" s="186">
        <v>0.18</v>
      </c>
      <c r="F324" s="156"/>
      <c r="G324" s="156"/>
      <c r="H324" s="146"/>
      <c r="I324" s="146"/>
      <c r="J324" s="146"/>
      <c r="K324" s="146"/>
      <c r="L324" s="146"/>
      <c r="M324" s="146"/>
      <c r="N324" s="146"/>
      <c r="O324" s="146"/>
      <c r="P324" s="146"/>
      <c r="Q324" s="146"/>
      <c r="R324" s="146"/>
      <c r="S324" s="146"/>
      <c r="T324" s="146"/>
    </row>
    <row r="325" spans="1:20" ht="22.5" outlineLevel="3" x14ac:dyDescent="0.2">
      <c r="A325" s="153"/>
      <c r="B325" s="154"/>
      <c r="C325" s="187" t="s">
        <v>633</v>
      </c>
      <c r="D325" s="185"/>
      <c r="E325" s="186">
        <v>0.78</v>
      </c>
      <c r="F325" s="156"/>
      <c r="G325" s="156"/>
      <c r="H325" s="146"/>
      <c r="I325" s="146"/>
      <c r="J325" s="146"/>
      <c r="K325" s="146"/>
      <c r="L325" s="146"/>
      <c r="M325" s="146"/>
      <c r="N325" s="146"/>
      <c r="O325" s="146"/>
      <c r="P325" s="146"/>
      <c r="Q325" s="146"/>
      <c r="R325" s="146"/>
      <c r="S325" s="146"/>
      <c r="T325" s="146"/>
    </row>
    <row r="326" spans="1:20" outlineLevel="1" x14ac:dyDescent="0.2">
      <c r="A326" s="167">
        <v>95</v>
      </c>
      <c r="B326" s="168" t="s">
        <v>634</v>
      </c>
      <c r="C326" s="181" t="s">
        <v>635</v>
      </c>
      <c r="D326" s="169" t="s">
        <v>234</v>
      </c>
      <c r="E326" s="170">
        <v>1.6079000000000001</v>
      </c>
      <c r="F326" s="171"/>
      <c r="G326" s="172">
        <f>ROUND(E326*F326,2)</f>
        <v>0</v>
      </c>
      <c r="H326" s="146"/>
      <c r="I326" s="146"/>
      <c r="J326" s="146"/>
      <c r="K326" s="146"/>
      <c r="L326" s="146"/>
      <c r="M326" s="146"/>
      <c r="N326" s="146"/>
      <c r="O326" s="146"/>
      <c r="P326" s="146"/>
      <c r="Q326" s="146"/>
      <c r="R326" s="146"/>
      <c r="S326" s="146"/>
      <c r="T326" s="146"/>
    </row>
    <row r="327" spans="1:20" ht="22.5" outlineLevel="2" x14ac:dyDescent="0.2">
      <c r="A327" s="153"/>
      <c r="B327" s="154"/>
      <c r="C327" s="187" t="s">
        <v>636</v>
      </c>
      <c r="D327" s="185"/>
      <c r="E327" s="186">
        <v>0.65</v>
      </c>
      <c r="F327" s="156"/>
      <c r="G327" s="156"/>
      <c r="H327" s="146"/>
      <c r="I327" s="146"/>
      <c r="J327" s="146"/>
      <c r="K327" s="146"/>
      <c r="L327" s="146"/>
      <c r="M327" s="146"/>
      <c r="N327" s="146"/>
      <c r="O327" s="146"/>
      <c r="P327" s="146"/>
      <c r="Q327" s="146"/>
      <c r="R327" s="146"/>
      <c r="S327" s="146"/>
      <c r="T327" s="146"/>
    </row>
    <row r="328" spans="1:20" outlineLevel="3" x14ac:dyDescent="0.2">
      <c r="A328" s="153"/>
      <c r="B328" s="154"/>
      <c r="C328" s="187" t="s">
        <v>637</v>
      </c>
      <c r="D328" s="185"/>
      <c r="E328" s="186">
        <v>0.96</v>
      </c>
      <c r="F328" s="156"/>
      <c r="G328" s="156"/>
      <c r="H328" s="146"/>
      <c r="I328" s="146"/>
      <c r="J328" s="146"/>
      <c r="K328" s="146"/>
      <c r="L328" s="146"/>
      <c r="M328" s="146"/>
      <c r="N328" s="146"/>
      <c r="O328" s="146"/>
      <c r="P328" s="146"/>
      <c r="Q328" s="146"/>
      <c r="R328" s="146"/>
      <c r="S328" s="146"/>
      <c r="T328" s="146"/>
    </row>
    <row r="329" spans="1:20" outlineLevel="1" x14ac:dyDescent="0.2">
      <c r="A329" s="167">
        <v>96</v>
      </c>
      <c r="B329" s="168" t="s">
        <v>638</v>
      </c>
      <c r="C329" s="181" t="s">
        <v>639</v>
      </c>
      <c r="D329" s="169" t="s">
        <v>234</v>
      </c>
      <c r="E329" s="170">
        <v>10.772</v>
      </c>
      <c r="F329" s="171"/>
      <c r="G329" s="172">
        <f>ROUND(E329*F329,2)</f>
        <v>0</v>
      </c>
      <c r="H329" s="146"/>
      <c r="I329" s="146"/>
      <c r="J329" s="146"/>
      <c r="K329" s="146"/>
      <c r="L329" s="146"/>
      <c r="M329" s="146"/>
      <c r="N329" s="146"/>
      <c r="O329" s="146"/>
      <c r="P329" s="146"/>
      <c r="Q329" s="146"/>
      <c r="R329" s="146"/>
      <c r="S329" s="146"/>
      <c r="T329" s="146"/>
    </row>
    <row r="330" spans="1:20" ht="22.5" outlineLevel="2" x14ac:dyDescent="0.2">
      <c r="A330" s="153"/>
      <c r="B330" s="154"/>
      <c r="C330" s="187" t="s">
        <v>640</v>
      </c>
      <c r="D330" s="185"/>
      <c r="E330" s="186">
        <v>5.48</v>
      </c>
      <c r="F330" s="156"/>
      <c r="G330" s="156"/>
      <c r="H330" s="146"/>
      <c r="I330" s="146"/>
      <c r="J330" s="146"/>
      <c r="K330" s="146"/>
      <c r="L330" s="146"/>
      <c r="M330" s="146"/>
      <c r="N330" s="146"/>
      <c r="O330" s="146"/>
      <c r="P330" s="146"/>
      <c r="Q330" s="146"/>
      <c r="R330" s="146"/>
      <c r="S330" s="146"/>
      <c r="T330" s="146"/>
    </row>
    <row r="331" spans="1:20" outlineLevel="3" x14ac:dyDescent="0.2">
      <c r="A331" s="153"/>
      <c r="B331" s="154"/>
      <c r="C331" s="187" t="s">
        <v>641</v>
      </c>
      <c r="D331" s="185"/>
      <c r="E331" s="186">
        <v>1.21</v>
      </c>
      <c r="F331" s="156"/>
      <c r="G331" s="156"/>
      <c r="H331" s="146"/>
      <c r="I331" s="146"/>
      <c r="J331" s="146"/>
      <c r="K331" s="146"/>
      <c r="L331" s="146"/>
      <c r="M331" s="146"/>
      <c r="N331" s="146"/>
      <c r="O331" s="146"/>
      <c r="P331" s="146"/>
      <c r="Q331" s="146"/>
      <c r="R331" s="146"/>
      <c r="S331" s="146"/>
      <c r="T331" s="146"/>
    </row>
    <row r="332" spans="1:20" outlineLevel="3" x14ac:dyDescent="0.2">
      <c r="A332" s="153"/>
      <c r="B332" s="154"/>
      <c r="C332" s="187" t="s">
        <v>642</v>
      </c>
      <c r="D332" s="185"/>
      <c r="E332" s="186">
        <v>3.4</v>
      </c>
      <c r="F332" s="156"/>
      <c r="G332" s="156"/>
      <c r="H332" s="146"/>
      <c r="I332" s="146"/>
      <c r="J332" s="146"/>
      <c r="K332" s="146"/>
      <c r="L332" s="146"/>
      <c r="M332" s="146"/>
      <c r="N332" s="146"/>
      <c r="O332" s="146"/>
      <c r="P332" s="146"/>
      <c r="Q332" s="146"/>
      <c r="R332" s="146"/>
      <c r="S332" s="146"/>
      <c r="T332" s="146"/>
    </row>
    <row r="333" spans="1:20" outlineLevel="3" x14ac:dyDescent="0.2">
      <c r="A333" s="153"/>
      <c r="B333" s="154"/>
      <c r="C333" s="187" t="s">
        <v>643</v>
      </c>
      <c r="D333" s="185"/>
      <c r="E333" s="186">
        <v>0.68</v>
      </c>
      <c r="F333" s="156"/>
      <c r="G333" s="156"/>
      <c r="H333" s="146"/>
      <c r="I333" s="146"/>
      <c r="J333" s="146"/>
      <c r="K333" s="146"/>
      <c r="L333" s="146"/>
      <c r="M333" s="146"/>
      <c r="N333" s="146"/>
      <c r="O333" s="146"/>
      <c r="P333" s="146"/>
      <c r="Q333" s="146"/>
      <c r="R333" s="146"/>
      <c r="S333" s="146"/>
      <c r="T333" s="146"/>
    </row>
    <row r="334" spans="1:20" outlineLevel="1" x14ac:dyDescent="0.2">
      <c r="A334" s="167">
        <v>97</v>
      </c>
      <c r="B334" s="168" t="s">
        <v>644</v>
      </c>
      <c r="C334" s="181" t="s">
        <v>645</v>
      </c>
      <c r="D334" s="169" t="s">
        <v>234</v>
      </c>
      <c r="E334" s="170">
        <v>5.2499999999999998E-2</v>
      </c>
      <c r="F334" s="171"/>
      <c r="G334" s="172">
        <f>ROUND(E334*F334,2)</f>
        <v>0</v>
      </c>
      <c r="H334" s="146"/>
      <c r="I334" s="146"/>
      <c r="J334" s="146"/>
      <c r="K334" s="146"/>
      <c r="L334" s="146"/>
      <c r="M334" s="146"/>
      <c r="N334" s="146"/>
      <c r="O334" s="146"/>
      <c r="P334" s="146"/>
      <c r="Q334" s="146"/>
      <c r="R334" s="146"/>
      <c r="S334" s="146"/>
      <c r="T334" s="146"/>
    </row>
    <row r="335" spans="1:20" outlineLevel="2" x14ac:dyDescent="0.2">
      <c r="A335" s="153"/>
      <c r="B335" s="154"/>
      <c r="C335" s="187" t="s">
        <v>646</v>
      </c>
      <c r="D335" s="185"/>
      <c r="E335" s="186">
        <v>0.05</v>
      </c>
      <c r="F335" s="156"/>
      <c r="G335" s="156"/>
      <c r="H335" s="146"/>
      <c r="I335" s="146"/>
      <c r="J335" s="146"/>
      <c r="K335" s="146"/>
      <c r="L335" s="146"/>
      <c r="M335" s="146"/>
      <c r="N335" s="146"/>
      <c r="O335" s="146"/>
      <c r="P335" s="146"/>
      <c r="Q335" s="146"/>
      <c r="R335" s="146"/>
      <c r="S335" s="146"/>
      <c r="T335" s="146"/>
    </row>
    <row r="336" spans="1:20" outlineLevel="1" x14ac:dyDescent="0.2">
      <c r="A336" s="167">
        <v>98</v>
      </c>
      <c r="B336" s="168" t="s">
        <v>647</v>
      </c>
      <c r="C336" s="181" t="s">
        <v>648</v>
      </c>
      <c r="D336" s="169" t="s">
        <v>220</v>
      </c>
      <c r="E336" s="170">
        <v>27</v>
      </c>
      <c r="F336" s="171"/>
      <c r="G336" s="172">
        <f>ROUND(E336*F336,2)</f>
        <v>0</v>
      </c>
      <c r="H336" s="146"/>
      <c r="I336" s="146"/>
      <c r="J336" s="146"/>
      <c r="K336" s="146"/>
      <c r="L336" s="146"/>
      <c r="M336" s="146"/>
      <c r="N336" s="146"/>
      <c r="O336" s="146"/>
      <c r="P336" s="146"/>
      <c r="Q336" s="146"/>
      <c r="R336" s="146"/>
      <c r="S336" s="146"/>
      <c r="T336" s="146"/>
    </row>
    <row r="337" spans="1:20" outlineLevel="2" x14ac:dyDescent="0.2">
      <c r="A337" s="153"/>
      <c r="B337" s="154"/>
      <c r="C337" s="187" t="s">
        <v>649</v>
      </c>
      <c r="D337" s="185"/>
      <c r="E337" s="186">
        <v>27</v>
      </c>
      <c r="F337" s="156"/>
      <c r="G337" s="156"/>
      <c r="H337" s="146"/>
      <c r="I337" s="146"/>
      <c r="J337" s="146"/>
      <c r="K337" s="146"/>
      <c r="L337" s="146"/>
      <c r="M337" s="146"/>
      <c r="N337" s="146"/>
      <c r="O337" s="146"/>
      <c r="P337" s="146"/>
      <c r="Q337" s="146"/>
      <c r="R337" s="146"/>
      <c r="S337" s="146"/>
      <c r="T337" s="146"/>
    </row>
    <row r="338" spans="1:20" outlineLevel="1" x14ac:dyDescent="0.2">
      <c r="A338" s="167">
        <v>99</v>
      </c>
      <c r="B338" s="168" t="s">
        <v>650</v>
      </c>
      <c r="C338" s="181" t="s">
        <v>651</v>
      </c>
      <c r="D338" s="169" t="s">
        <v>344</v>
      </c>
      <c r="E338" s="170">
        <v>187.7</v>
      </c>
      <c r="F338" s="171"/>
      <c r="G338" s="172">
        <f>ROUND(E338*F338,2)</f>
        <v>0</v>
      </c>
      <c r="H338" s="146"/>
      <c r="I338" s="146"/>
      <c r="J338" s="146"/>
      <c r="K338" s="146"/>
      <c r="L338" s="146"/>
      <c r="M338" s="146"/>
      <c r="N338" s="146"/>
      <c r="O338" s="146"/>
      <c r="P338" s="146"/>
      <c r="Q338" s="146"/>
      <c r="R338" s="146"/>
      <c r="S338" s="146"/>
      <c r="T338" s="146"/>
    </row>
    <row r="339" spans="1:20" ht="22.5" outlineLevel="2" x14ac:dyDescent="0.2">
      <c r="A339" s="153"/>
      <c r="B339" s="154"/>
      <c r="C339" s="187" t="s">
        <v>652</v>
      </c>
      <c r="D339" s="185"/>
      <c r="E339" s="186">
        <v>62.7</v>
      </c>
      <c r="F339" s="156"/>
      <c r="G339" s="156"/>
      <c r="H339" s="146"/>
      <c r="I339" s="146"/>
      <c r="J339" s="146"/>
      <c r="K339" s="146"/>
      <c r="L339" s="146"/>
      <c r="M339" s="146"/>
      <c r="N339" s="146"/>
      <c r="O339" s="146"/>
      <c r="P339" s="146"/>
      <c r="Q339" s="146"/>
      <c r="R339" s="146"/>
      <c r="S339" s="146"/>
      <c r="T339" s="146"/>
    </row>
    <row r="340" spans="1:20" outlineLevel="3" x14ac:dyDescent="0.2">
      <c r="A340" s="153"/>
      <c r="B340" s="154"/>
      <c r="C340" s="187" t="s">
        <v>653</v>
      </c>
      <c r="D340" s="185"/>
      <c r="E340" s="186">
        <v>45.05</v>
      </c>
      <c r="F340" s="156"/>
      <c r="G340" s="156"/>
      <c r="H340" s="146"/>
      <c r="I340" s="146"/>
      <c r="J340" s="146"/>
      <c r="K340" s="146"/>
      <c r="L340" s="146"/>
      <c r="M340" s="146"/>
      <c r="N340" s="146"/>
      <c r="O340" s="146"/>
      <c r="P340" s="146"/>
      <c r="Q340" s="146"/>
      <c r="R340" s="146"/>
      <c r="S340" s="146"/>
      <c r="T340" s="146"/>
    </row>
    <row r="341" spans="1:20" outlineLevel="3" x14ac:dyDescent="0.2">
      <c r="A341" s="153"/>
      <c r="B341" s="154"/>
      <c r="C341" s="187" t="s">
        <v>654</v>
      </c>
      <c r="D341" s="185"/>
      <c r="E341" s="186">
        <v>22.35</v>
      </c>
      <c r="F341" s="156"/>
      <c r="G341" s="156"/>
      <c r="H341" s="146"/>
      <c r="I341" s="146"/>
      <c r="J341" s="146"/>
      <c r="K341" s="146"/>
      <c r="L341" s="146"/>
      <c r="M341" s="146"/>
      <c r="N341" s="146"/>
      <c r="O341" s="146"/>
      <c r="P341" s="146"/>
      <c r="Q341" s="146"/>
      <c r="R341" s="146"/>
      <c r="S341" s="146"/>
      <c r="T341" s="146"/>
    </row>
    <row r="342" spans="1:20" ht="22.5" outlineLevel="3" x14ac:dyDescent="0.2">
      <c r="A342" s="153"/>
      <c r="B342" s="154"/>
      <c r="C342" s="187" t="s">
        <v>655</v>
      </c>
      <c r="D342" s="185"/>
      <c r="E342" s="186">
        <v>57.6</v>
      </c>
      <c r="F342" s="156"/>
      <c r="G342" s="156"/>
      <c r="H342" s="146"/>
      <c r="I342" s="146"/>
      <c r="J342" s="146"/>
      <c r="K342" s="146"/>
      <c r="L342" s="146"/>
      <c r="M342" s="146"/>
      <c r="N342" s="146"/>
      <c r="O342" s="146"/>
      <c r="P342" s="146"/>
      <c r="Q342" s="146"/>
      <c r="R342" s="146"/>
      <c r="S342" s="146"/>
      <c r="T342" s="146"/>
    </row>
    <row r="343" spans="1:20" outlineLevel="1" x14ac:dyDescent="0.2">
      <c r="A343" s="173">
        <v>100</v>
      </c>
      <c r="B343" s="174" t="s">
        <v>656</v>
      </c>
      <c r="C343" s="180" t="s">
        <v>657</v>
      </c>
      <c r="D343" s="175" t="s">
        <v>344</v>
      </c>
      <c r="E343" s="176">
        <v>8</v>
      </c>
      <c r="F343" s="177"/>
      <c r="G343" s="178">
        <f>ROUND(E343*F343,2)</f>
        <v>0</v>
      </c>
      <c r="H343" s="146"/>
      <c r="I343" s="146"/>
      <c r="J343" s="146"/>
      <c r="K343" s="146"/>
      <c r="L343" s="146"/>
      <c r="M343" s="146"/>
      <c r="N343" s="146"/>
      <c r="O343" s="146"/>
      <c r="P343" s="146"/>
      <c r="Q343" s="146"/>
      <c r="R343" s="146"/>
      <c r="S343" s="146"/>
      <c r="T343" s="146"/>
    </row>
    <row r="344" spans="1:20" ht="22.5" outlineLevel="1" x14ac:dyDescent="0.2">
      <c r="A344" s="167">
        <v>101</v>
      </c>
      <c r="B344" s="168" t="s">
        <v>658</v>
      </c>
      <c r="C344" s="181" t="s">
        <v>659</v>
      </c>
      <c r="D344" s="169" t="s">
        <v>246</v>
      </c>
      <c r="E344" s="170">
        <v>201.33</v>
      </c>
      <c r="F344" s="171"/>
      <c r="G344" s="172">
        <f>ROUND(E344*F344,2)</f>
        <v>0</v>
      </c>
      <c r="H344" s="146"/>
      <c r="I344" s="146"/>
      <c r="J344" s="146"/>
      <c r="K344" s="146"/>
      <c r="L344" s="146"/>
      <c r="M344" s="146"/>
      <c r="N344" s="146"/>
      <c r="O344" s="146"/>
      <c r="P344" s="146"/>
      <c r="Q344" s="146"/>
      <c r="R344" s="146"/>
      <c r="S344" s="146"/>
      <c r="T344" s="146"/>
    </row>
    <row r="345" spans="1:20" ht="33.75" outlineLevel="2" x14ac:dyDescent="0.2">
      <c r="A345" s="153"/>
      <c r="B345" s="154"/>
      <c r="C345" s="187" t="s">
        <v>660</v>
      </c>
      <c r="D345" s="185"/>
      <c r="E345" s="186">
        <v>201.33</v>
      </c>
      <c r="F345" s="156"/>
      <c r="G345" s="156"/>
      <c r="H345" s="146"/>
      <c r="I345" s="146"/>
      <c r="J345" s="146"/>
      <c r="K345" s="146"/>
      <c r="L345" s="146"/>
      <c r="M345" s="146"/>
      <c r="N345" s="146"/>
      <c r="O345" s="146"/>
      <c r="P345" s="146"/>
      <c r="Q345" s="146"/>
      <c r="R345" s="146"/>
      <c r="S345" s="146"/>
      <c r="T345" s="146"/>
    </row>
    <row r="346" spans="1:20" outlineLevel="1" x14ac:dyDescent="0.2">
      <c r="A346" s="167">
        <v>102</v>
      </c>
      <c r="B346" s="168" t="s">
        <v>661</v>
      </c>
      <c r="C346" s="181" t="s">
        <v>662</v>
      </c>
      <c r="D346" s="169" t="s">
        <v>246</v>
      </c>
      <c r="E346" s="170">
        <v>253.0745</v>
      </c>
      <c r="F346" s="171"/>
      <c r="G346" s="172">
        <f>ROUND(E346*F346,2)</f>
        <v>0</v>
      </c>
      <c r="H346" s="146"/>
      <c r="I346" s="146"/>
      <c r="J346" s="146"/>
      <c r="K346" s="146"/>
      <c r="L346" s="146"/>
      <c r="M346" s="146"/>
      <c r="N346" s="146"/>
      <c r="O346" s="146"/>
      <c r="P346" s="146"/>
      <c r="Q346" s="146"/>
      <c r="R346" s="146"/>
      <c r="S346" s="146"/>
      <c r="T346" s="146"/>
    </row>
    <row r="347" spans="1:20" ht="33.75" outlineLevel="2" x14ac:dyDescent="0.2">
      <c r="A347" s="153"/>
      <c r="B347" s="154"/>
      <c r="C347" s="187" t="s">
        <v>663</v>
      </c>
      <c r="D347" s="185"/>
      <c r="E347" s="186">
        <v>47.85</v>
      </c>
      <c r="F347" s="156"/>
      <c r="G347" s="156"/>
      <c r="H347" s="146"/>
      <c r="I347" s="146"/>
      <c r="J347" s="146"/>
      <c r="K347" s="146"/>
      <c r="L347" s="146"/>
      <c r="M347" s="146"/>
      <c r="N347" s="146"/>
      <c r="O347" s="146"/>
      <c r="P347" s="146"/>
      <c r="Q347" s="146"/>
      <c r="R347" s="146"/>
      <c r="S347" s="146"/>
      <c r="T347" s="146"/>
    </row>
    <row r="348" spans="1:20" ht="22.5" outlineLevel="3" x14ac:dyDescent="0.2">
      <c r="A348" s="153"/>
      <c r="B348" s="154"/>
      <c r="C348" s="187" t="s">
        <v>664</v>
      </c>
      <c r="D348" s="185"/>
      <c r="E348" s="186">
        <v>53.63</v>
      </c>
      <c r="F348" s="156"/>
      <c r="G348" s="156"/>
      <c r="H348" s="146"/>
      <c r="I348" s="146"/>
      <c r="J348" s="146"/>
      <c r="K348" s="146"/>
      <c r="L348" s="146"/>
      <c r="M348" s="146"/>
      <c r="N348" s="146"/>
      <c r="O348" s="146"/>
      <c r="P348" s="146"/>
      <c r="Q348" s="146"/>
      <c r="R348" s="146"/>
      <c r="S348" s="146"/>
      <c r="T348" s="146"/>
    </row>
    <row r="349" spans="1:20" ht="33.75" outlineLevel="3" x14ac:dyDescent="0.2">
      <c r="A349" s="153"/>
      <c r="B349" s="154"/>
      <c r="C349" s="187" t="s">
        <v>665</v>
      </c>
      <c r="D349" s="185"/>
      <c r="E349" s="186">
        <v>8.26</v>
      </c>
      <c r="F349" s="156"/>
      <c r="G349" s="156"/>
      <c r="H349" s="146"/>
      <c r="I349" s="146"/>
      <c r="J349" s="146"/>
      <c r="K349" s="146"/>
      <c r="L349" s="146"/>
      <c r="M349" s="146"/>
      <c r="N349" s="146"/>
      <c r="O349" s="146"/>
      <c r="P349" s="146"/>
      <c r="Q349" s="146"/>
      <c r="R349" s="146"/>
      <c r="S349" s="146"/>
      <c r="T349" s="146"/>
    </row>
    <row r="350" spans="1:20" outlineLevel="3" x14ac:dyDescent="0.2">
      <c r="A350" s="153"/>
      <c r="B350" s="154"/>
      <c r="C350" s="187" t="s">
        <v>666</v>
      </c>
      <c r="D350" s="185"/>
      <c r="E350" s="186">
        <v>34.619999999999997</v>
      </c>
      <c r="F350" s="156"/>
      <c r="G350" s="156"/>
      <c r="H350" s="146"/>
      <c r="I350" s="146"/>
      <c r="J350" s="146"/>
      <c r="K350" s="146"/>
      <c r="L350" s="146"/>
      <c r="M350" s="146"/>
      <c r="N350" s="146"/>
      <c r="O350" s="146"/>
      <c r="P350" s="146"/>
      <c r="Q350" s="146"/>
      <c r="R350" s="146"/>
      <c r="S350" s="146"/>
      <c r="T350" s="146"/>
    </row>
    <row r="351" spans="1:20" outlineLevel="3" x14ac:dyDescent="0.2">
      <c r="A351" s="153"/>
      <c r="B351" s="154"/>
      <c r="C351" s="187" t="s">
        <v>667</v>
      </c>
      <c r="D351" s="185"/>
      <c r="E351" s="186">
        <v>40.85</v>
      </c>
      <c r="F351" s="156"/>
      <c r="G351" s="156"/>
      <c r="H351" s="146"/>
      <c r="I351" s="146"/>
      <c r="J351" s="146"/>
      <c r="K351" s="146"/>
      <c r="L351" s="146"/>
      <c r="M351" s="146"/>
      <c r="N351" s="146"/>
      <c r="O351" s="146"/>
      <c r="P351" s="146"/>
      <c r="Q351" s="146"/>
      <c r="R351" s="146"/>
      <c r="S351" s="146"/>
      <c r="T351" s="146"/>
    </row>
    <row r="352" spans="1:20" ht="33.75" outlineLevel="3" x14ac:dyDescent="0.2">
      <c r="A352" s="153"/>
      <c r="B352" s="154"/>
      <c r="C352" s="187" t="s">
        <v>668</v>
      </c>
      <c r="D352" s="185"/>
      <c r="E352" s="186">
        <v>7.65</v>
      </c>
      <c r="F352" s="156"/>
      <c r="G352" s="156"/>
      <c r="H352" s="146"/>
      <c r="I352" s="146"/>
      <c r="J352" s="146"/>
      <c r="K352" s="146"/>
      <c r="L352" s="146"/>
      <c r="M352" s="146"/>
      <c r="N352" s="146"/>
      <c r="O352" s="146"/>
      <c r="P352" s="146"/>
      <c r="Q352" s="146"/>
      <c r="R352" s="146"/>
      <c r="S352" s="146"/>
      <c r="T352" s="146"/>
    </row>
    <row r="353" spans="1:20" outlineLevel="3" x14ac:dyDescent="0.2">
      <c r="A353" s="153"/>
      <c r="B353" s="154"/>
      <c r="C353" s="187" t="s">
        <v>669</v>
      </c>
      <c r="D353" s="185"/>
      <c r="E353" s="186">
        <v>6.48</v>
      </c>
      <c r="F353" s="156"/>
      <c r="G353" s="156"/>
      <c r="H353" s="146"/>
      <c r="I353" s="146"/>
      <c r="J353" s="146"/>
      <c r="K353" s="146"/>
      <c r="L353" s="146"/>
      <c r="M353" s="146"/>
      <c r="N353" s="146"/>
      <c r="O353" s="146"/>
      <c r="P353" s="146"/>
      <c r="Q353" s="146"/>
      <c r="R353" s="146"/>
      <c r="S353" s="146"/>
      <c r="T353" s="146"/>
    </row>
    <row r="354" spans="1:20" outlineLevel="3" x14ac:dyDescent="0.2">
      <c r="A354" s="153"/>
      <c r="B354" s="154"/>
      <c r="C354" s="187" t="s">
        <v>670</v>
      </c>
      <c r="D354" s="185"/>
      <c r="E354" s="186">
        <v>47.4</v>
      </c>
      <c r="F354" s="156"/>
      <c r="G354" s="15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</row>
    <row r="355" spans="1:20" ht="22.5" outlineLevel="3" x14ac:dyDescent="0.2">
      <c r="A355" s="153"/>
      <c r="B355" s="154"/>
      <c r="C355" s="187" t="s">
        <v>671</v>
      </c>
      <c r="D355" s="185"/>
      <c r="E355" s="186">
        <v>6.34</v>
      </c>
      <c r="F355" s="156"/>
      <c r="G355" s="156"/>
      <c r="H355" s="146"/>
      <c r="I355" s="146"/>
      <c r="J355" s="146"/>
      <c r="K355" s="146"/>
      <c r="L355" s="146"/>
      <c r="M355" s="146"/>
      <c r="N355" s="146"/>
      <c r="O355" s="146"/>
      <c r="P355" s="146"/>
      <c r="Q355" s="146"/>
      <c r="R355" s="146"/>
      <c r="S355" s="146"/>
      <c r="T355" s="146"/>
    </row>
    <row r="356" spans="1:20" outlineLevel="1" x14ac:dyDescent="0.2">
      <c r="A356" s="167">
        <v>103</v>
      </c>
      <c r="B356" s="168" t="s">
        <v>672</v>
      </c>
      <c r="C356" s="181" t="s">
        <v>673</v>
      </c>
      <c r="D356" s="169" t="s">
        <v>234</v>
      </c>
      <c r="E356" s="170">
        <v>1983.3945000000001</v>
      </c>
      <c r="F356" s="171"/>
      <c r="G356" s="172">
        <f>ROUND(E356*F356,2)</f>
        <v>0</v>
      </c>
      <c r="H356" s="146"/>
      <c r="I356" s="146"/>
      <c r="J356" s="146"/>
      <c r="K356" s="146"/>
      <c r="L356" s="146"/>
      <c r="M356" s="146"/>
      <c r="N356" s="146"/>
      <c r="O356" s="146"/>
      <c r="P356" s="146"/>
      <c r="Q356" s="146"/>
      <c r="R356" s="146"/>
      <c r="S356" s="146"/>
      <c r="T356" s="146"/>
    </row>
    <row r="357" spans="1:20" outlineLevel="2" x14ac:dyDescent="0.2">
      <c r="A357" s="153"/>
      <c r="B357" s="154"/>
      <c r="C357" s="187" t="s">
        <v>674</v>
      </c>
      <c r="D357" s="185"/>
      <c r="E357" s="186">
        <v>1983.39</v>
      </c>
      <c r="F357" s="156"/>
      <c r="G357" s="156"/>
      <c r="H357" s="146"/>
      <c r="I357" s="146"/>
      <c r="J357" s="146"/>
      <c r="K357" s="146"/>
      <c r="L357" s="146"/>
      <c r="M357" s="146"/>
      <c r="N357" s="146"/>
      <c r="O357" s="146"/>
      <c r="P357" s="146"/>
      <c r="Q357" s="146"/>
      <c r="R357" s="146"/>
      <c r="S357" s="146"/>
      <c r="T357" s="146"/>
    </row>
    <row r="358" spans="1:20" outlineLevel="1" x14ac:dyDescent="0.2">
      <c r="A358" s="173">
        <v>104</v>
      </c>
      <c r="B358" s="174" t="s">
        <v>675</v>
      </c>
      <c r="C358" s="180" t="s">
        <v>676</v>
      </c>
      <c r="D358" s="175" t="s">
        <v>246</v>
      </c>
      <c r="E358" s="176">
        <v>55</v>
      </c>
      <c r="F358" s="177"/>
      <c r="G358" s="178">
        <f>ROUND(E358*F358,2)</f>
        <v>0</v>
      </c>
      <c r="H358" s="146"/>
      <c r="I358" s="146"/>
      <c r="J358" s="146"/>
      <c r="K358" s="146"/>
      <c r="L358" s="146"/>
      <c r="M358" s="146"/>
      <c r="N358" s="146"/>
      <c r="O358" s="146"/>
      <c r="P358" s="146"/>
      <c r="Q358" s="146"/>
      <c r="R358" s="146"/>
      <c r="S358" s="146"/>
      <c r="T358" s="146"/>
    </row>
    <row r="359" spans="1:20" outlineLevel="1" x14ac:dyDescent="0.2">
      <c r="A359" s="167">
        <v>105</v>
      </c>
      <c r="B359" s="168" t="s">
        <v>678</v>
      </c>
      <c r="C359" s="181" t="s">
        <v>679</v>
      </c>
      <c r="D359" s="169" t="s">
        <v>246</v>
      </c>
      <c r="E359" s="170">
        <v>210.76</v>
      </c>
      <c r="F359" s="171"/>
      <c r="G359" s="172">
        <f>ROUND(E359*F359,2)</f>
        <v>0</v>
      </c>
      <c r="H359" s="146"/>
      <c r="I359" s="146"/>
      <c r="J359" s="146"/>
      <c r="K359" s="146"/>
      <c r="L359" s="146"/>
      <c r="M359" s="146"/>
      <c r="N359" s="146"/>
      <c r="O359" s="146"/>
      <c r="P359" s="146"/>
      <c r="Q359" s="146"/>
      <c r="R359" s="146"/>
      <c r="S359" s="146"/>
      <c r="T359" s="146"/>
    </row>
    <row r="360" spans="1:20" ht="22.5" outlineLevel="2" x14ac:dyDescent="0.2">
      <c r="A360" s="153"/>
      <c r="B360" s="154"/>
      <c r="C360" s="187" t="s">
        <v>681</v>
      </c>
      <c r="D360" s="185"/>
      <c r="E360" s="186">
        <v>210.76</v>
      </c>
      <c r="F360" s="156"/>
      <c r="G360" s="156"/>
      <c r="H360" s="146"/>
      <c r="I360" s="146"/>
      <c r="J360" s="146"/>
      <c r="K360" s="146"/>
      <c r="L360" s="146"/>
      <c r="M360" s="146"/>
      <c r="N360" s="146"/>
      <c r="O360" s="146"/>
      <c r="P360" s="146"/>
      <c r="Q360" s="146"/>
      <c r="R360" s="146"/>
      <c r="S360" s="146"/>
      <c r="T360" s="146"/>
    </row>
    <row r="361" spans="1:20" outlineLevel="1" x14ac:dyDescent="0.2">
      <c r="A361" s="167">
        <v>106</v>
      </c>
      <c r="B361" s="168" t="s">
        <v>682</v>
      </c>
      <c r="C361" s="181" t="s">
        <v>683</v>
      </c>
      <c r="D361" s="169" t="s">
        <v>246</v>
      </c>
      <c r="E361" s="170">
        <v>752.34</v>
      </c>
      <c r="F361" s="171"/>
      <c r="G361" s="172">
        <f>ROUND(E361*F361,2)</f>
        <v>0</v>
      </c>
      <c r="H361" s="146"/>
      <c r="I361" s="146"/>
      <c r="J361" s="146"/>
      <c r="K361" s="146"/>
      <c r="L361" s="146"/>
      <c r="M361" s="146"/>
      <c r="N361" s="146"/>
      <c r="O361" s="146"/>
      <c r="P361" s="146"/>
      <c r="Q361" s="146"/>
      <c r="R361" s="146"/>
      <c r="S361" s="146"/>
      <c r="T361" s="146"/>
    </row>
    <row r="362" spans="1:20" ht="33.75" outlineLevel="2" x14ac:dyDescent="0.2">
      <c r="A362" s="153"/>
      <c r="B362" s="154"/>
      <c r="C362" s="187" t="s">
        <v>684</v>
      </c>
      <c r="D362" s="185"/>
      <c r="E362" s="186">
        <v>349.06</v>
      </c>
      <c r="F362" s="156"/>
      <c r="G362" s="156"/>
      <c r="H362" s="146"/>
      <c r="I362" s="146"/>
      <c r="J362" s="146"/>
      <c r="K362" s="146"/>
      <c r="L362" s="146"/>
      <c r="M362" s="146"/>
      <c r="N362" s="146"/>
      <c r="O362" s="146"/>
      <c r="P362" s="146"/>
      <c r="Q362" s="146"/>
      <c r="R362" s="146"/>
      <c r="S362" s="146"/>
      <c r="T362" s="146"/>
    </row>
    <row r="363" spans="1:20" ht="33.75" outlineLevel="3" x14ac:dyDescent="0.2">
      <c r="A363" s="153"/>
      <c r="B363" s="154"/>
      <c r="C363" s="187" t="s">
        <v>685</v>
      </c>
      <c r="D363" s="185"/>
      <c r="E363" s="186">
        <v>403.28</v>
      </c>
      <c r="F363" s="156"/>
      <c r="G363" s="156"/>
      <c r="H363" s="146"/>
      <c r="I363" s="146"/>
      <c r="J363" s="146"/>
      <c r="K363" s="146"/>
      <c r="L363" s="146"/>
      <c r="M363" s="146"/>
      <c r="N363" s="146"/>
      <c r="O363" s="146"/>
      <c r="P363" s="146"/>
      <c r="Q363" s="146"/>
      <c r="R363" s="146"/>
      <c r="S363" s="146"/>
      <c r="T363" s="146"/>
    </row>
    <row r="364" spans="1:20" ht="22.5" outlineLevel="1" x14ac:dyDescent="0.2">
      <c r="A364" s="167">
        <v>107</v>
      </c>
      <c r="B364" s="168" t="s">
        <v>686</v>
      </c>
      <c r="C364" s="181" t="s">
        <v>687</v>
      </c>
      <c r="D364" s="169" t="s">
        <v>344</v>
      </c>
      <c r="E364" s="170">
        <v>21.6</v>
      </c>
      <c r="F364" s="171"/>
      <c r="G364" s="172">
        <f>ROUND(E364*F364,2)</f>
        <v>0</v>
      </c>
      <c r="H364" s="146"/>
      <c r="I364" s="146"/>
      <c r="J364" s="146"/>
      <c r="K364" s="146"/>
      <c r="L364" s="146"/>
      <c r="M364" s="146"/>
      <c r="N364" s="146"/>
      <c r="O364" s="146"/>
      <c r="P364" s="146"/>
      <c r="Q364" s="146"/>
      <c r="R364" s="146"/>
      <c r="S364" s="146"/>
      <c r="T364" s="146"/>
    </row>
    <row r="365" spans="1:20" outlineLevel="2" x14ac:dyDescent="0.2">
      <c r="A365" s="153"/>
      <c r="B365" s="154"/>
      <c r="C365" s="187" t="s">
        <v>688</v>
      </c>
      <c r="D365" s="185"/>
      <c r="E365" s="186">
        <v>21.6</v>
      </c>
      <c r="F365" s="156"/>
      <c r="G365" s="156"/>
      <c r="H365" s="146"/>
      <c r="I365" s="146"/>
      <c r="J365" s="146"/>
      <c r="K365" s="146"/>
      <c r="L365" s="146"/>
      <c r="M365" s="146"/>
      <c r="N365" s="146"/>
      <c r="O365" s="146"/>
      <c r="P365" s="146"/>
      <c r="Q365" s="146"/>
      <c r="R365" s="146"/>
      <c r="S365" s="146"/>
      <c r="T365" s="146"/>
    </row>
    <row r="366" spans="1:20" outlineLevel="1" x14ac:dyDescent="0.2">
      <c r="A366" s="167">
        <v>108</v>
      </c>
      <c r="B366" s="168" t="s">
        <v>689</v>
      </c>
      <c r="C366" s="181" t="s">
        <v>690</v>
      </c>
      <c r="D366" s="169" t="s">
        <v>220</v>
      </c>
      <c r="E366" s="170">
        <v>5</v>
      </c>
      <c r="F366" s="171"/>
      <c r="G366" s="172">
        <f>ROUND(E366*F366,2)</f>
        <v>0</v>
      </c>
      <c r="H366" s="146"/>
      <c r="I366" s="146"/>
      <c r="J366" s="146"/>
      <c r="K366" s="146"/>
      <c r="L366" s="146"/>
      <c r="M366" s="146"/>
      <c r="N366" s="146"/>
      <c r="O366" s="146"/>
      <c r="P366" s="146"/>
      <c r="Q366" s="146"/>
      <c r="R366" s="146"/>
      <c r="S366" s="146"/>
      <c r="T366" s="146"/>
    </row>
    <row r="367" spans="1:20" outlineLevel="2" x14ac:dyDescent="0.2">
      <c r="A367" s="153"/>
      <c r="B367" s="154"/>
      <c r="C367" s="187" t="s">
        <v>691</v>
      </c>
      <c r="D367" s="185"/>
      <c r="E367" s="186">
        <v>5</v>
      </c>
      <c r="F367" s="156"/>
      <c r="G367" s="156"/>
      <c r="H367" s="146"/>
      <c r="I367" s="146"/>
      <c r="J367" s="146"/>
      <c r="K367" s="146"/>
      <c r="L367" s="146"/>
      <c r="M367" s="146"/>
      <c r="N367" s="146"/>
      <c r="O367" s="146"/>
      <c r="P367" s="146"/>
      <c r="Q367" s="146"/>
      <c r="R367" s="146"/>
      <c r="S367" s="146"/>
      <c r="T367" s="146"/>
    </row>
    <row r="368" spans="1:20" outlineLevel="1" x14ac:dyDescent="0.2">
      <c r="A368" s="167">
        <v>109</v>
      </c>
      <c r="B368" s="168" t="s">
        <v>692</v>
      </c>
      <c r="C368" s="181" t="s">
        <v>693</v>
      </c>
      <c r="D368" s="169" t="s">
        <v>246</v>
      </c>
      <c r="E368" s="170">
        <v>180.31</v>
      </c>
      <c r="F368" s="171"/>
      <c r="G368" s="172">
        <f>ROUND(E368*F368,2)</f>
        <v>0</v>
      </c>
      <c r="H368" s="146"/>
      <c r="I368" s="146"/>
      <c r="J368" s="146"/>
      <c r="K368" s="146"/>
      <c r="L368" s="146"/>
      <c r="M368" s="146"/>
      <c r="N368" s="146"/>
      <c r="O368" s="146"/>
      <c r="P368" s="146"/>
      <c r="Q368" s="146"/>
      <c r="R368" s="146"/>
      <c r="S368" s="146"/>
      <c r="T368" s="146"/>
    </row>
    <row r="369" spans="1:20" outlineLevel="2" x14ac:dyDescent="0.2">
      <c r="A369" s="153"/>
      <c r="B369" s="154"/>
      <c r="C369" s="187" t="s">
        <v>694</v>
      </c>
      <c r="D369" s="185"/>
      <c r="E369" s="186">
        <v>180.31</v>
      </c>
      <c r="F369" s="156"/>
      <c r="G369" s="156"/>
      <c r="H369" s="146"/>
      <c r="I369" s="146"/>
      <c r="J369" s="146"/>
      <c r="K369" s="146"/>
      <c r="L369" s="146"/>
      <c r="M369" s="146"/>
      <c r="N369" s="146"/>
      <c r="O369" s="146"/>
      <c r="P369" s="146"/>
      <c r="Q369" s="146"/>
      <c r="R369" s="146"/>
      <c r="S369" s="146"/>
      <c r="T369" s="146"/>
    </row>
    <row r="370" spans="1:20" outlineLevel="1" x14ac:dyDescent="0.2">
      <c r="A370" s="167">
        <v>110</v>
      </c>
      <c r="B370" s="168" t="s">
        <v>695</v>
      </c>
      <c r="C370" s="181" t="s">
        <v>696</v>
      </c>
      <c r="D370" s="169" t="s">
        <v>246</v>
      </c>
      <c r="E370" s="170">
        <v>718.32</v>
      </c>
      <c r="F370" s="171"/>
      <c r="G370" s="172">
        <f>ROUND(E370*F370,2)</f>
        <v>0</v>
      </c>
      <c r="H370" s="146"/>
      <c r="I370" s="146"/>
      <c r="J370" s="146"/>
      <c r="K370" s="146"/>
      <c r="L370" s="146"/>
      <c r="M370" s="146"/>
      <c r="N370" s="146"/>
      <c r="O370" s="146"/>
      <c r="P370" s="146"/>
      <c r="Q370" s="146"/>
      <c r="R370" s="146"/>
      <c r="S370" s="146"/>
      <c r="T370" s="146"/>
    </row>
    <row r="371" spans="1:20" ht="33.75" outlineLevel="2" x14ac:dyDescent="0.2">
      <c r="A371" s="153"/>
      <c r="B371" s="154"/>
      <c r="C371" s="187" t="s">
        <v>697</v>
      </c>
      <c r="D371" s="185"/>
      <c r="E371" s="186">
        <v>230.7</v>
      </c>
      <c r="F371" s="156"/>
      <c r="G371" s="156"/>
      <c r="H371" s="146"/>
      <c r="I371" s="146"/>
      <c r="J371" s="146"/>
      <c r="K371" s="146"/>
      <c r="L371" s="146"/>
      <c r="M371" s="146"/>
      <c r="N371" s="146"/>
      <c r="O371" s="146"/>
      <c r="P371" s="146"/>
      <c r="Q371" s="146"/>
      <c r="R371" s="146"/>
      <c r="S371" s="146"/>
      <c r="T371" s="146"/>
    </row>
    <row r="372" spans="1:20" ht="33.75" outlineLevel="3" x14ac:dyDescent="0.2">
      <c r="A372" s="153"/>
      <c r="B372" s="154"/>
      <c r="C372" s="187" t="s">
        <v>698</v>
      </c>
      <c r="D372" s="185"/>
      <c r="E372" s="186">
        <v>223.32</v>
      </c>
      <c r="F372" s="156"/>
      <c r="G372" s="156"/>
      <c r="H372" s="146"/>
      <c r="I372" s="146"/>
      <c r="J372" s="146"/>
      <c r="K372" s="146"/>
      <c r="L372" s="146"/>
      <c r="M372" s="146"/>
      <c r="N372" s="146"/>
      <c r="O372" s="146"/>
      <c r="P372" s="146"/>
      <c r="Q372" s="146"/>
      <c r="R372" s="146"/>
      <c r="S372" s="146"/>
      <c r="T372" s="146"/>
    </row>
    <row r="373" spans="1:20" ht="33.75" outlineLevel="3" x14ac:dyDescent="0.2">
      <c r="A373" s="153"/>
      <c r="B373" s="154"/>
      <c r="C373" s="187" t="s">
        <v>699</v>
      </c>
      <c r="D373" s="185"/>
      <c r="E373" s="186">
        <v>264.3</v>
      </c>
      <c r="F373" s="156"/>
      <c r="G373" s="156"/>
      <c r="H373" s="146"/>
      <c r="I373" s="146"/>
      <c r="J373" s="146"/>
      <c r="K373" s="146"/>
      <c r="L373" s="146"/>
      <c r="M373" s="146"/>
      <c r="N373" s="146"/>
      <c r="O373" s="146"/>
      <c r="P373" s="146"/>
      <c r="Q373" s="146"/>
      <c r="R373" s="146"/>
      <c r="S373" s="146"/>
      <c r="T373" s="146"/>
    </row>
    <row r="374" spans="1:20" outlineLevel="1" x14ac:dyDescent="0.2">
      <c r="A374" s="173">
        <v>111</v>
      </c>
      <c r="B374" s="174" t="s">
        <v>700</v>
      </c>
      <c r="C374" s="180" t="s">
        <v>701</v>
      </c>
      <c r="D374" s="175" t="s">
        <v>283</v>
      </c>
      <c r="E374" s="176">
        <v>1218.71263</v>
      </c>
      <c r="F374" s="177"/>
      <c r="G374" s="178">
        <f t="shared" ref="G374:G388" si="0">ROUND(E374*F374,2)</f>
        <v>0</v>
      </c>
      <c r="H374" s="146"/>
      <c r="I374" s="146"/>
      <c r="J374" s="146"/>
      <c r="K374" s="146"/>
      <c r="L374" s="146"/>
      <c r="M374" s="146"/>
      <c r="N374" s="146"/>
      <c r="O374" s="146"/>
      <c r="P374" s="146"/>
      <c r="Q374" s="146"/>
      <c r="R374" s="146"/>
      <c r="S374" s="146"/>
      <c r="T374" s="146"/>
    </row>
    <row r="375" spans="1:20" outlineLevel="1" x14ac:dyDescent="0.2">
      <c r="A375" s="173">
        <v>112</v>
      </c>
      <c r="B375" s="174" t="s">
        <v>702</v>
      </c>
      <c r="C375" s="180" t="s">
        <v>703</v>
      </c>
      <c r="D375" s="175" t="s">
        <v>283</v>
      </c>
      <c r="E375" s="176">
        <v>2437.42526</v>
      </c>
      <c r="F375" s="177"/>
      <c r="G375" s="178">
        <f t="shared" si="0"/>
        <v>0</v>
      </c>
      <c r="H375" s="146"/>
      <c r="I375" s="146"/>
      <c r="J375" s="146"/>
      <c r="K375" s="146"/>
      <c r="L375" s="146"/>
      <c r="M375" s="146"/>
      <c r="N375" s="146"/>
      <c r="O375" s="146"/>
      <c r="P375" s="146"/>
      <c r="Q375" s="146"/>
      <c r="R375" s="146"/>
      <c r="S375" s="146"/>
      <c r="T375" s="146"/>
    </row>
    <row r="376" spans="1:20" outlineLevel="1" x14ac:dyDescent="0.2">
      <c r="A376" s="173">
        <v>113</v>
      </c>
      <c r="B376" s="174" t="s">
        <v>704</v>
      </c>
      <c r="C376" s="180" t="s">
        <v>705</v>
      </c>
      <c r="D376" s="175" t="s">
        <v>283</v>
      </c>
      <c r="E376" s="176">
        <v>1218.71263</v>
      </c>
      <c r="F376" s="177"/>
      <c r="G376" s="178">
        <f t="shared" si="0"/>
        <v>0</v>
      </c>
      <c r="H376" s="146"/>
      <c r="I376" s="146"/>
      <c r="J376" s="146"/>
      <c r="K376" s="146"/>
      <c r="L376" s="146"/>
      <c r="M376" s="146"/>
      <c r="N376" s="146"/>
      <c r="O376" s="146"/>
      <c r="P376" s="146"/>
      <c r="Q376" s="146"/>
      <c r="R376" s="146"/>
      <c r="S376" s="146"/>
      <c r="T376" s="146"/>
    </row>
    <row r="377" spans="1:20" outlineLevel="1" x14ac:dyDescent="0.2">
      <c r="A377" s="173">
        <v>114</v>
      </c>
      <c r="B377" s="174" t="s">
        <v>706</v>
      </c>
      <c r="C377" s="180" t="s">
        <v>707</v>
      </c>
      <c r="D377" s="175" t="s">
        <v>283</v>
      </c>
      <c r="E377" s="176">
        <v>10968.413689999999</v>
      </c>
      <c r="F377" s="177"/>
      <c r="G377" s="178">
        <f t="shared" si="0"/>
        <v>0</v>
      </c>
      <c r="H377" s="146"/>
      <c r="I377" s="146"/>
      <c r="J377" s="146"/>
      <c r="K377" s="146"/>
      <c r="L377" s="146"/>
      <c r="M377" s="146"/>
      <c r="N377" s="146"/>
      <c r="O377" s="146"/>
      <c r="P377" s="146"/>
      <c r="Q377" s="146"/>
      <c r="R377" s="146"/>
      <c r="S377" s="146"/>
      <c r="T377" s="146"/>
    </row>
    <row r="378" spans="1:20" outlineLevel="1" x14ac:dyDescent="0.2">
      <c r="A378" s="173">
        <v>115</v>
      </c>
      <c r="B378" s="174" t="s">
        <v>708</v>
      </c>
      <c r="C378" s="180" t="s">
        <v>709</v>
      </c>
      <c r="D378" s="175" t="s">
        <v>283</v>
      </c>
      <c r="E378" s="176">
        <v>1218.71263</v>
      </c>
      <c r="F378" s="177"/>
      <c r="G378" s="178">
        <f t="shared" si="0"/>
        <v>0</v>
      </c>
      <c r="H378" s="146"/>
      <c r="I378" s="146"/>
      <c r="J378" s="146"/>
      <c r="K378" s="146"/>
      <c r="L378" s="146"/>
      <c r="M378" s="146"/>
      <c r="N378" s="146"/>
      <c r="O378" s="146"/>
      <c r="P378" s="146"/>
      <c r="Q378" s="146"/>
      <c r="R378" s="146"/>
      <c r="S378" s="146"/>
      <c r="T378" s="146"/>
    </row>
    <row r="379" spans="1:20" outlineLevel="1" x14ac:dyDescent="0.2">
      <c r="A379" s="173">
        <v>116</v>
      </c>
      <c r="B379" s="174" t="s">
        <v>710</v>
      </c>
      <c r="C379" s="180" t="s">
        <v>711</v>
      </c>
      <c r="D379" s="175" t="s">
        <v>283</v>
      </c>
      <c r="E379" s="176">
        <v>2437.42526</v>
      </c>
      <c r="F379" s="177"/>
      <c r="G379" s="178">
        <f t="shared" si="0"/>
        <v>0</v>
      </c>
      <c r="H379" s="146"/>
      <c r="I379" s="146"/>
      <c r="J379" s="146"/>
      <c r="K379" s="146"/>
      <c r="L379" s="146"/>
      <c r="M379" s="146"/>
      <c r="N379" s="146"/>
      <c r="O379" s="146"/>
      <c r="P379" s="146"/>
      <c r="Q379" s="146"/>
      <c r="R379" s="146"/>
      <c r="S379" s="146"/>
      <c r="T379" s="146"/>
    </row>
    <row r="380" spans="1:20" outlineLevel="1" x14ac:dyDescent="0.2">
      <c r="A380" s="173">
        <v>117</v>
      </c>
      <c r="B380" s="174" t="s">
        <v>712</v>
      </c>
      <c r="C380" s="180" t="s">
        <v>713</v>
      </c>
      <c r="D380" s="175" t="s">
        <v>283</v>
      </c>
      <c r="E380" s="176">
        <f>1168.7126-E381</f>
        <v>1064.2586000000001</v>
      </c>
      <c r="F380" s="177"/>
      <c r="G380" s="178">
        <f t="shared" si="0"/>
        <v>0</v>
      </c>
      <c r="H380" s="146"/>
      <c r="I380" s="146"/>
      <c r="J380" s="146"/>
      <c r="K380" s="146"/>
      <c r="L380" s="146"/>
      <c r="M380" s="146"/>
      <c r="N380" s="146"/>
      <c r="O380" s="146"/>
      <c r="P380" s="146"/>
      <c r="Q380" s="146"/>
      <c r="R380" s="146"/>
      <c r="S380" s="146"/>
      <c r="T380" s="146"/>
    </row>
    <row r="381" spans="1:20" ht="22.5" outlineLevel="1" x14ac:dyDescent="0.2">
      <c r="A381" s="188" t="s">
        <v>2225</v>
      </c>
      <c r="B381" s="174" t="s">
        <v>2224</v>
      </c>
      <c r="C381" s="180" t="s">
        <v>2223</v>
      </c>
      <c r="D381" s="175" t="s">
        <v>283</v>
      </c>
      <c r="E381" s="176">
        <f>49.74*2.1</f>
        <v>104.45400000000001</v>
      </c>
      <c r="F381" s="177"/>
      <c r="G381" s="178">
        <f t="shared" si="0"/>
        <v>0</v>
      </c>
      <c r="H381" s="146"/>
      <c r="I381" s="146"/>
      <c r="J381" s="146"/>
      <c r="K381" s="146"/>
      <c r="L381" s="146"/>
      <c r="M381" s="146"/>
      <c r="N381" s="146"/>
      <c r="O381" s="146"/>
      <c r="P381" s="146"/>
      <c r="Q381" s="146"/>
      <c r="R381" s="146"/>
      <c r="S381" s="146"/>
      <c r="T381" s="146"/>
    </row>
    <row r="382" spans="1:20" outlineLevel="1" x14ac:dyDescent="0.2">
      <c r="A382" s="173">
        <v>118</v>
      </c>
      <c r="B382" s="174" t="s">
        <v>714</v>
      </c>
      <c r="C382" s="180" t="s">
        <v>715</v>
      </c>
      <c r="D382" s="175" t="s">
        <v>283</v>
      </c>
      <c r="E382" s="176">
        <v>1</v>
      </c>
      <c r="F382" s="177"/>
      <c r="G382" s="178">
        <f t="shared" si="0"/>
        <v>0</v>
      </c>
      <c r="H382" s="146"/>
      <c r="I382" s="146"/>
      <c r="J382" s="146"/>
      <c r="K382" s="146"/>
      <c r="L382" s="146"/>
      <c r="M382" s="146"/>
      <c r="N382" s="146"/>
      <c r="O382" s="146"/>
      <c r="P382" s="146"/>
      <c r="Q382" s="146"/>
      <c r="R382" s="146"/>
      <c r="S382" s="146"/>
      <c r="T382" s="146"/>
    </row>
    <row r="383" spans="1:20" ht="22.5" outlineLevel="1" x14ac:dyDescent="0.2">
      <c r="A383" s="173">
        <v>119</v>
      </c>
      <c r="B383" s="174" t="s">
        <v>716</v>
      </c>
      <c r="C383" s="180" t="s">
        <v>717</v>
      </c>
      <c r="D383" s="175" t="s">
        <v>283</v>
      </c>
      <c r="E383" s="176">
        <v>1</v>
      </c>
      <c r="F383" s="177"/>
      <c r="G383" s="178">
        <f t="shared" si="0"/>
        <v>0</v>
      </c>
      <c r="H383" s="146"/>
      <c r="I383" s="146"/>
      <c r="J383" s="146"/>
      <c r="K383" s="146"/>
      <c r="L383" s="146"/>
      <c r="M383" s="146"/>
      <c r="N383" s="146"/>
      <c r="O383" s="146"/>
      <c r="P383" s="146"/>
      <c r="Q383" s="146"/>
      <c r="R383" s="146"/>
      <c r="S383" s="146"/>
      <c r="T383" s="146"/>
    </row>
    <row r="384" spans="1:20" outlineLevel="1" x14ac:dyDescent="0.2">
      <c r="A384" s="173">
        <v>120</v>
      </c>
      <c r="B384" s="174" t="s">
        <v>718</v>
      </c>
      <c r="C384" s="180" t="s">
        <v>719</v>
      </c>
      <c r="D384" s="175" t="s">
        <v>283</v>
      </c>
      <c r="E384" s="176">
        <v>45</v>
      </c>
      <c r="F384" s="177"/>
      <c r="G384" s="178">
        <f t="shared" si="0"/>
        <v>0</v>
      </c>
      <c r="H384" s="146"/>
      <c r="I384" s="146"/>
      <c r="J384" s="146"/>
      <c r="K384" s="146"/>
      <c r="L384" s="146"/>
      <c r="M384" s="146"/>
      <c r="N384" s="146"/>
      <c r="O384" s="146"/>
      <c r="P384" s="146"/>
      <c r="Q384" s="146"/>
      <c r="R384" s="146"/>
      <c r="S384" s="146"/>
      <c r="T384" s="146"/>
    </row>
    <row r="385" spans="1:20" outlineLevel="1" x14ac:dyDescent="0.2">
      <c r="A385" s="173">
        <v>121</v>
      </c>
      <c r="B385" s="174" t="s">
        <v>720</v>
      </c>
      <c r="C385" s="180" t="s">
        <v>721</v>
      </c>
      <c r="D385" s="175" t="s">
        <v>283</v>
      </c>
      <c r="E385" s="176">
        <v>1</v>
      </c>
      <c r="F385" s="177"/>
      <c r="G385" s="178">
        <f t="shared" si="0"/>
        <v>0</v>
      </c>
      <c r="H385" s="146"/>
      <c r="I385" s="146"/>
      <c r="J385" s="146"/>
      <c r="K385" s="146"/>
      <c r="L385" s="146"/>
      <c r="M385" s="146"/>
      <c r="N385" s="146"/>
      <c r="O385" s="146"/>
      <c r="P385" s="146"/>
      <c r="Q385" s="146"/>
      <c r="R385" s="146"/>
      <c r="S385" s="146"/>
      <c r="T385" s="146"/>
    </row>
    <row r="386" spans="1:20" outlineLevel="1" x14ac:dyDescent="0.2">
      <c r="A386" s="173">
        <v>122</v>
      </c>
      <c r="B386" s="174" t="s">
        <v>722</v>
      </c>
      <c r="C386" s="180" t="s">
        <v>723</v>
      </c>
      <c r="D386" s="175" t="s">
        <v>283</v>
      </c>
      <c r="E386" s="176">
        <v>2</v>
      </c>
      <c r="F386" s="177"/>
      <c r="G386" s="178">
        <f t="shared" si="0"/>
        <v>0</v>
      </c>
      <c r="H386" s="146"/>
      <c r="I386" s="146"/>
      <c r="J386" s="146"/>
      <c r="K386" s="146"/>
      <c r="L386" s="146"/>
      <c r="M386" s="146"/>
      <c r="N386" s="146"/>
      <c r="O386" s="146"/>
      <c r="P386" s="146"/>
      <c r="Q386" s="146"/>
      <c r="R386" s="146"/>
      <c r="S386" s="146"/>
      <c r="T386" s="146"/>
    </row>
    <row r="387" spans="1:20" outlineLevel="1" x14ac:dyDescent="0.2">
      <c r="A387" s="173">
        <v>123</v>
      </c>
      <c r="B387" s="174" t="s">
        <v>724</v>
      </c>
      <c r="C387" s="180" t="s">
        <v>725</v>
      </c>
      <c r="D387" s="175" t="s">
        <v>283</v>
      </c>
      <c r="E387" s="176">
        <v>1218.71263</v>
      </c>
      <c r="F387" s="177"/>
      <c r="G387" s="178">
        <f t="shared" si="0"/>
        <v>0</v>
      </c>
      <c r="H387" s="146"/>
      <c r="I387" s="146"/>
      <c r="J387" s="146"/>
      <c r="K387" s="146"/>
      <c r="L387" s="146"/>
      <c r="M387" s="146"/>
      <c r="N387" s="146"/>
      <c r="O387" s="146"/>
      <c r="P387" s="146"/>
      <c r="Q387" s="146"/>
      <c r="R387" s="146"/>
      <c r="S387" s="146"/>
      <c r="T387" s="146"/>
    </row>
    <row r="388" spans="1:20" outlineLevel="1" x14ac:dyDescent="0.2">
      <c r="A388" s="167">
        <v>124</v>
      </c>
      <c r="B388" s="168" t="s">
        <v>726</v>
      </c>
      <c r="C388" s="181" t="s">
        <v>727</v>
      </c>
      <c r="D388" s="169" t="s">
        <v>246</v>
      </c>
      <c r="E388" s="170">
        <v>6.48</v>
      </c>
      <c r="F388" s="171"/>
      <c r="G388" s="172">
        <f t="shared" si="0"/>
        <v>0</v>
      </c>
      <c r="H388" s="146"/>
      <c r="I388" s="146"/>
      <c r="J388" s="146"/>
      <c r="K388" s="146"/>
      <c r="L388" s="146"/>
      <c r="M388" s="146"/>
      <c r="N388" s="146"/>
      <c r="O388" s="146"/>
      <c r="P388" s="146"/>
      <c r="Q388" s="146"/>
      <c r="R388" s="146"/>
      <c r="S388" s="146"/>
      <c r="T388" s="146"/>
    </row>
    <row r="389" spans="1:20" outlineLevel="2" x14ac:dyDescent="0.2">
      <c r="A389" s="153"/>
      <c r="B389" s="154"/>
      <c r="C389" s="187" t="s">
        <v>728</v>
      </c>
      <c r="D389" s="185"/>
      <c r="E389" s="186">
        <v>6.48</v>
      </c>
      <c r="F389" s="156"/>
      <c r="G389" s="156"/>
      <c r="H389" s="146"/>
      <c r="I389" s="146"/>
      <c r="J389" s="146"/>
      <c r="K389" s="146"/>
      <c r="L389" s="146"/>
      <c r="M389" s="146"/>
      <c r="N389" s="146"/>
      <c r="O389" s="146"/>
      <c r="P389" s="146"/>
      <c r="Q389" s="146"/>
      <c r="R389" s="146"/>
      <c r="S389" s="146"/>
      <c r="T389" s="146"/>
    </row>
    <row r="390" spans="1:20" outlineLevel="1" x14ac:dyDescent="0.2">
      <c r="A390" s="167">
        <v>125</v>
      </c>
      <c r="B390" s="168" t="s">
        <v>729</v>
      </c>
      <c r="C390" s="181" t="s">
        <v>730</v>
      </c>
      <c r="D390" s="169" t="s">
        <v>246</v>
      </c>
      <c r="E390" s="170">
        <v>11.0641</v>
      </c>
      <c r="F390" s="171"/>
      <c r="G390" s="172">
        <f>ROUND(E390*F390,2)</f>
        <v>0</v>
      </c>
      <c r="H390" s="146"/>
      <c r="I390" s="146"/>
      <c r="J390" s="146"/>
      <c r="K390" s="146"/>
      <c r="L390" s="146"/>
      <c r="M390" s="146"/>
      <c r="N390" s="146"/>
      <c r="O390" s="146"/>
      <c r="P390" s="146"/>
      <c r="Q390" s="146"/>
      <c r="R390" s="146"/>
      <c r="S390" s="146"/>
      <c r="T390" s="146"/>
    </row>
    <row r="391" spans="1:20" outlineLevel="2" x14ac:dyDescent="0.2">
      <c r="A391" s="153"/>
      <c r="B391" s="154"/>
      <c r="C391" s="187" t="s">
        <v>731</v>
      </c>
      <c r="D391" s="185"/>
      <c r="E391" s="186">
        <v>4.0599999999999996</v>
      </c>
      <c r="F391" s="156"/>
      <c r="G391" s="156"/>
      <c r="H391" s="146"/>
      <c r="I391" s="146"/>
      <c r="J391" s="146"/>
      <c r="K391" s="146"/>
      <c r="L391" s="146"/>
      <c r="M391" s="146"/>
      <c r="N391" s="146"/>
      <c r="O391" s="146"/>
      <c r="P391" s="146"/>
      <c r="Q391" s="146"/>
      <c r="R391" s="146"/>
      <c r="S391" s="146"/>
      <c r="T391" s="146"/>
    </row>
    <row r="392" spans="1:20" outlineLevel="3" x14ac:dyDescent="0.2">
      <c r="A392" s="153"/>
      <c r="B392" s="154"/>
      <c r="C392" s="187" t="s">
        <v>732</v>
      </c>
      <c r="D392" s="185"/>
      <c r="E392" s="186">
        <v>7</v>
      </c>
      <c r="F392" s="156"/>
      <c r="G392" s="156"/>
      <c r="H392" s="146"/>
      <c r="I392" s="146"/>
      <c r="J392" s="146"/>
      <c r="K392" s="146"/>
      <c r="L392" s="146"/>
      <c r="M392" s="146"/>
      <c r="N392" s="146"/>
      <c r="O392" s="146"/>
      <c r="P392" s="146"/>
      <c r="Q392" s="146"/>
      <c r="R392" s="146"/>
      <c r="S392" s="146"/>
      <c r="T392" s="146"/>
    </row>
    <row r="393" spans="1:20" outlineLevel="1" x14ac:dyDescent="0.2">
      <c r="A393" s="173">
        <v>126</v>
      </c>
      <c r="B393" s="174" t="s">
        <v>733</v>
      </c>
      <c r="C393" s="180" t="s">
        <v>734</v>
      </c>
      <c r="D393" s="175" t="s">
        <v>533</v>
      </c>
      <c r="E393" s="176">
        <v>1</v>
      </c>
      <c r="F393" s="177"/>
      <c r="G393" s="178">
        <f t="shared" ref="G393:G400" si="1">ROUND(E393*F393,2)</f>
        <v>0</v>
      </c>
      <c r="H393" s="146"/>
      <c r="I393" s="146"/>
      <c r="J393" s="146"/>
      <c r="K393" s="146"/>
      <c r="L393" s="146"/>
      <c r="M393" s="146"/>
      <c r="N393" s="146"/>
      <c r="O393" s="146"/>
      <c r="P393" s="146"/>
      <c r="Q393" s="146"/>
      <c r="R393" s="146"/>
      <c r="S393" s="146"/>
      <c r="T393" s="146"/>
    </row>
    <row r="394" spans="1:20" outlineLevel="1" x14ac:dyDescent="0.2">
      <c r="A394" s="173">
        <v>127</v>
      </c>
      <c r="B394" s="174" t="s">
        <v>735</v>
      </c>
      <c r="C394" s="180" t="s">
        <v>736</v>
      </c>
      <c r="D394" s="175" t="s">
        <v>533</v>
      </c>
      <c r="E394" s="176">
        <v>1</v>
      </c>
      <c r="F394" s="177"/>
      <c r="G394" s="178">
        <f t="shared" si="1"/>
        <v>0</v>
      </c>
      <c r="H394" s="146"/>
      <c r="I394" s="146"/>
      <c r="J394" s="146"/>
      <c r="K394" s="146"/>
      <c r="L394" s="146"/>
      <c r="M394" s="146"/>
      <c r="N394" s="146"/>
      <c r="O394" s="146"/>
      <c r="P394" s="146"/>
      <c r="Q394" s="146"/>
      <c r="R394" s="146"/>
      <c r="S394" s="146"/>
      <c r="T394" s="146"/>
    </row>
    <row r="395" spans="1:20" outlineLevel="1" x14ac:dyDescent="0.2">
      <c r="A395" s="173">
        <v>128</v>
      </c>
      <c r="B395" s="174" t="s">
        <v>737</v>
      </c>
      <c r="C395" s="180" t="s">
        <v>738</v>
      </c>
      <c r="D395" s="175" t="s">
        <v>533</v>
      </c>
      <c r="E395" s="176">
        <v>2</v>
      </c>
      <c r="F395" s="177"/>
      <c r="G395" s="178">
        <f t="shared" si="1"/>
        <v>0</v>
      </c>
      <c r="H395" s="146"/>
      <c r="I395" s="146"/>
      <c r="J395" s="146"/>
      <c r="K395" s="146"/>
      <c r="L395" s="146"/>
      <c r="M395" s="146"/>
      <c r="N395" s="146"/>
      <c r="O395" s="146"/>
      <c r="P395" s="146"/>
      <c r="Q395" s="146"/>
      <c r="R395" s="146"/>
      <c r="S395" s="146"/>
      <c r="T395" s="146"/>
    </row>
    <row r="396" spans="1:20" outlineLevel="1" x14ac:dyDescent="0.2">
      <c r="A396" s="173">
        <v>129</v>
      </c>
      <c r="B396" s="174" t="s">
        <v>739</v>
      </c>
      <c r="C396" s="180" t="s">
        <v>740</v>
      </c>
      <c r="D396" s="175" t="s">
        <v>533</v>
      </c>
      <c r="E396" s="176">
        <v>2</v>
      </c>
      <c r="F396" s="177"/>
      <c r="G396" s="178">
        <f t="shared" si="1"/>
        <v>0</v>
      </c>
      <c r="H396" s="146"/>
      <c r="I396" s="146"/>
      <c r="J396" s="146"/>
      <c r="K396" s="146"/>
      <c r="L396" s="146"/>
      <c r="M396" s="146"/>
      <c r="N396" s="146"/>
      <c r="O396" s="146"/>
      <c r="P396" s="146"/>
      <c r="Q396" s="146"/>
      <c r="R396" s="146"/>
      <c r="S396" s="146"/>
      <c r="T396" s="146"/>
    </row>
    <row r="397" spans="1:20" outlineLevel="1" x14ac:dyDescent="0.2">
      <c r="A397" s="173">
        <v>130</v>
      </c>
      <c r="B397" s="174" t="s">
        <v>741</v>
      </c>
      <c r="C397" s="180" t="s">
        <v>742</v>
      </c>
      <c r="D397" s="175" t="s">
        <v>743</v>
      </c>
      <c r="E397" s="176">
        <v>1</v>
      </c>
      <c r="F397" s="177"/>
      <c r="G397" s="178">
        <f t="shared" si="1"/>
        <v>0</v>
      </c>
      <c r="H397" s="146"/>
      <c r="I397" s="146"/>
      <c r="J397" s="146"/>
      <c r="K397" s="146"/>
      <c r="L397" s="146"/>
      <c r="M397" s="146"/>
      <c r="N397" s="146"/>
      <c r="O397" s="146"/>
      <c r="P397" s="146"/>
      <c r="Q397" s="146"/>
      <c r="R397" s="146"/>
      <c r="S397" s="146"/>
      <c r="T397" s="146"/>
    </row>
    <row r="398" spans="1:20" outlineLevel="1" x14ac:dyDescent="0.2">
      <c r="A398" s="173">
        <v>131</v>
      </c>
      <c r="B398" s="174" t="s">
        <v>744</v>
      </c>
      <c r="C398" s="180" t="s">
        <v>745</v>
      </c>
      <c r="D398" s="175" t="s">
        <v>533</v>
      </c>
      <c r="E398" s="176">
        <v>1</v>
      </c>
      <c r="F398" s="177"/>
      <c r="G398" s="178">
        <f t="shared" si="1"/>
        <v>0</v>
      </c>
      <c r="H398" s="146"/>
      <c r="I398" s="146"/>
      <c r="J398" s="146"/>
      <c r="K398" s="146"/>
      <c r="L398" s="146"/>
      <c r="M398" s="146"/>
      <c r="N398" s="146"/>
      <c r="O398" s="146"/>
      <c r="P398" s="146"/>
      <c r="Q398" s="146"/>
      <c r="R398" s="146"/>
      <c r="S398" s="146"/>
      <c r="T398" s="146"/>
    </row>
    <row r="399" spans="1:20" ht="22.5" outlineLevel="1" x14ac:dyDescent="0.2">
      <c r="A399" s="173">
        <v>132</v>
      </c>
      <c r="B399" s="174" t="s">
        <v>746</v>
      </c>
      <c r="C399" s="180" t="s">
        <v>747</v>
      </c>
      <c r="D399" s="175" t="s">
        <v>533</v>
      </c>
      <c r="E399" s="176">
        <v>1</v>
      </c>
      <c r="F399" s="177"/>
      <c r="G399" s="178">
        <f t="shared" si="1"/>
        <v>0</v>
      </c>
      <c r="H399" s="146"/>
      <c r="I399" s="146"/>
      <c r="J399" s="146"/>
      <c r="K399" s="146"/>
      <c r="L399" s="146"/>
      <c r="M399" s="146"/>
      <c r="N399" s="146"/>
      <c r="O399" s="146"/>
      <c r="P399" s="146"/>
      <c r="Q399" s="146"/>
      <c r="R399" s="146"/>
      <c r="S399" s="146"/>
      <c r="T399" s="146"/>
    </row>
    <row r="400" spans="1:20" ht="22.5" outlineLevel="1" x14ac:dyDescent="0.2">
      <c r="A400" s="167">
        <v>133</v>
      </c>
      <c r="B400" s="168" t="s">
        <v>748</v>
      </c>
      <c r="C400" s="181" t="s">
        <v>749</v>
      </c>
      <c r="D400" s="169" t="s">
        <v>246</v>
      </c>
      <c r="E400" s="170">
        <v>96.936499999999995</v>
      </c>
      <c r="F400" s="171"/>
      <c r="G400" s="172">
        <f t="shared" si="1"/>
        <v>0</v>
      </c>
      <c r="H400" s="146"/>
      <c r="I400" s="146"/>
      <c r="J400" s="146"/>
      <c r="K400" s="146"/>
      <c r="L400" s="146"/>
      <c r="M400" s="146"/>
      <c r="N400" s="146"/>
      <c r="O400" s="146"/>
      <c r="P400" s="146"/>
      <c r="Q400" s="146"/>
      <c r="R400" s="146"/>
      <c r="S400" s="146"/>
      <c r="T400" s="146"/>
    </row>
    <row r="401" spans="1:20" ht="22.5" outlineLevel="2" x14ac:dyDescent="0.2">
      <c r="A401" s="153"/>
      <c r="B401" s="154"/>
      <c r="C401" s="187" t="s">
        <v>750</v>
      </c>
      <c r="D401" s="185"/>
      <c r="E401" s="186">
        <v>16.510000000000002</v>
      </c>
      <c r="F401" s="156"/>
      <c r="G401" s="156"/>
      <c r="H401" s="146"/>
      <c r="I401" s="146"/>
      <c r="J401" s="146"/>
      <c r="K401" s="146"/>
      <c r="L401" s="146"/>
      <c r="M401" s="146"/>
      <c r="N401" s="146"/>
      <c r="O401" s="146"/>
      <c r="P401" s="146"/>
      <c r="Q401" s="146"/>
      <c r="R401" s="146"/>
      <c r="S401" s="146"/>
      <c r="T401" s="146"/>
    </row>
    <row r="402" spans="1:20" outlineLevel="3" x14ac:dyDescent="0.2">
      <c r="A402" s="153"/>
      <c r="B402" s="154"/>
      <c r="C402" s="187" t="s">
        <v>403</v>
      </c>
      <c r="D402" s="185"/>
      <c r="E402" s="186">
        <v>40.21</v>
      </c>
      <c r="F402" s="156"/>
      <c r="G402" s="156"/>
      <c r="H402" s="146"/>
      <c r="I402" s="146"/>
      <c r="J402" s="146"/>
      <c r="K402" s="146"/>
      <c r="L402" s="146"/>
      <c r="M402" s="146"/>
      <c r="N402" s="146"/>
      <c r="O402" s="146"/>
      <c r="P402" s="146"/>
      <c r="Q402" s="146"/>
      <c r="R402" s="146"/>
      <c r="S402" s="146"/>
      <c r="T402" s="146"/>
    </row>
    <row r="403" spans="1:20" outlineLevel="3" x14ac:dyDescent="0.2">
      <c r="A403" s="153"/>
      <c r="B403" s="154"/>
      <c r="C403" s="187" t="s">
        <v>403</v>
      </c>
      <c r="D403" s="185"/>
      <c r="E403" s="186">
        <v>40.21</v>
      </c>
      <c r="F403" s="156"/>
      <c r="G403" s="156"/>
      <c r="H403" s="146"/>
      <c r="I403" s="146"/>
      <c r="J403" s="146"/>
      <c r="K403" s="146"/>
      <c r="L403" s="146"/>
      <c r="M403" s="146"/>
      <c r="N403" s="146"/>
      <c r="O403" s="146"/>
      <c r="P403" s="146"/>
      <c r="Q403" s="146"/>
      <c r="R403" s="146"/>
      <c r="S403" s="146"/>
      <c r="T403" s="146"/>
    </row>
    <row r="404" spans="1:20" outlineLevel="1" x14ac:dyDescent="0.2">
      <c r="A404" s="173">
        <v>134</v>
      </c>
      <c r="B404" s="174" t="s">
        <v>751</v>
      </c>
      <c r="C404" s="180" t="s">
        <v>752</v>
      </c>
      <c r="D404" s="175" t="s">
        <v>743</v>
      </c>
      <c r="E404" s="176">
        <v>1</v>
      </c>
      <c r="F404" s="177"/>
      <c r="G404" s="178">
        <f t="shared" ref="G404:G420" si="2">ROUND(E404*F404,2)</f>
        <v>0</v>
      </c>
      <c r="H404" s="146"/>
      <c r="I404" s="146"/>
      <c r="J404" s="146"/>
      <c r="K404" s="146"/>
      <c r="L404" s="146"/>
      <c r="M404" s="146"/>
      <c r="N404" s="146"/>
      <c r="O404" s="146"/>
      <c r="P404" s="146"/>
      <c r="Q404" s="146"/>
      <c r="R404" s="146"/>
      <c r="S404" s="146"/>
      <c r="T404" s="146"/>
    </row>
    <row r="405" spans="1:20" outlineLevel="1" x14ac:dyDescent="0.2">
      <c r="A405" s="173">
        <v>135</v>
      </c>
      <c r="B405" s="174" t="s">
        <v>753</v>
      </c>
      <c r="C405" s="180" t="s">
        <v>754</v>
      </c>
      <c r="D405" s="175" t="s">
        <v>743</v>
      </c>
      <c r="E405" s="176">
        <v>1</v>
      </c>
      <c r="F405" s="177"/>
      <c r="G405" s="178">
        <f t="shared" si="2"/>
        <v>0</v>
      </c>
      <c r="H405" s="146"/>
      <c r="I405" s="146"/>
      <c r="J405" s="146"/>
      <c r="K405" s="146"/>
      <c r="L405" s="146"/>
      <c r="M405" s="146"/>
      <c r="N405" s="146"/>
      <c r="O405" s="146"/>
      <c r="P405" s="146"/>
      <c r="Q405" s="146"/>
      <c r="R405" s="146"/>
      <c r="S405" s="146"/>
      <c r="T405" s="146"/>
    </row>
    <row r="406" spans="1:20" ht="22.5" outlineLevel="1" x14ac:dyDescent="0.2">
      <c r="A406" s="173">
        <v>136</v>
      </c>
      <c r="B406" s="174" t="s">
        <v>755</v>
      </c>
      <c r="C406" s="180" t="s">
        <v>756</v>
      </c>
      <c r="D406" s="175" t="s">
        <v>743</v>
      </c>
      <c r="E406" s="176">
        <v>1</v>
      </c>
      <c r="F406" s="177"/>
      <c r="G406" s="178">
        <f t="shared" si="2"/>
        <v>0</v>
      </c>
      <c r="H406" s="146"/>
      <c r="I406" s="146"/>
      <c r="J406" s="146"/>
      <c r="K406" s="146"/>
      <c r="L406" s="146"/>
      <c r="M406" s="146"/>
      <c r="N406" s="146"/>
      <c r="O406" s="146"/>
      <c r="P406" s="146"/>
      <c r="Q406" s="146"/>
      <c r="R406" s="146"/>
      <c r="S406" s="146"/>
      <c r="T406" s="146"/>
    </row>
    <row r="407" spans="1:20" ht="22.5" outlineLevel="1" x14ac:dyDescent="0.2">
      <c r="A407" s="173">
        <v>137</v>
      </c>
      <c r="B407" s="174" t="s">
        <v>757</v>
      </c>
      <c r="C407" s="180" t="s">
        <v>758</v>
      </c>
      <c r="D407" s="175" t="s">
        <v>533</v>
      </c>
      <c r="E407" s="176">
        <v>3</v>
      </c>
      <c r="F407" s="177"/>
      <c r="G407" s="178">
        <f t="shared" si="2"/>
        <v>0</v>
      </c>
      <c r="H407" s="146"/>
      <c r="I407" s="146"/>
      <c r="J407" s="146"/>
      <c r="K407" s="146"/>
      <c r="L407" s="146"/>
      <c r="M407" s="146"/>
      <c r="N407" s="146"/>
      <c r="O407" s="146"/>
      <c r="P407" s="146"/>
      <c r="Q407" s="146"/>
      <c r="R407" s="146"/>
      <c r="S407" s="146"/>
      <c r="T407" s="146"/>
    </row>
    <row r="408" spans="1:20" ht="22.5" outlineLevel="1" x14ac:dyDescent="0.2">
      <c r="A408" s="173">
        <v>138</v>
      </c>
      <c r="B408" s="174" t="s">
        <v>759</v>
      </c>
      <c r="C408" s="180" t="s">
        <v>760</v>
      </c>
      <c r="D408" s="175" t="s">
        <v>533</v>
      </c>
      <c r="E408" s="176">
        <v>4</v>
      </c>
      <c r="F408" s="177"/>
      <c r="G408" s="178">
        <f t="shared" si="2"/>
        <v>0</v>
      </c>
      <c r="H408" s="146"/>
      <c r="I408" s="146"/>
      <c r="J408" s="146"/>
      <c r="K408" s="146"/>
      <c r="L408" s="146"/>
      <c r="M408" s="146"/>
      <c r="N408" s="146"/>
      <c r="O408" s="146"/>
      <c r="P408" s="146"/>
      <c r="Q408" s="146"/>
      <c r="R408" s="146"/>
      <c r="S408" s="146"/>
      <c r="T408" s="146"/>
    </row>
    <row r="409" spans="1:20" ht="22.5" outlineLevel="1" x14ac:dyDescent="0.2">
      <c r="A409" s="173">
        <v>139</v>
      </c>
      <c r="B409" s="174" t="s">
        <v>761</v>
      </c>
      <c r="C409" s="180" t="s">
        <v>762</v>
      </c>
      <c r="D409" s="175" t="s">
        <v>533</v>
      </c>
      <c r="E409" s="176">
        <v>1</v>
      </c>
      <c r="F409" s="177"/>
      <c r="G409" s="178">
        <f t="shared" si="2"/>
        <v>0</v>
      </c>
      <c r="H409" s="146"/>
      <c r="I409" s="146"/>
      <c r="J409" s="146"/>
      <c r="K409" s="146"/>
      <c r="L409" s="146"/>
      <c r="M409" s="146"/>
      <c r="N409" s="146"/>
      <c r="O409" s="146"/>
      <c r="P409" s="146"/>
      <c r="Q409" s="146"/>
      <c r="R409" s="146"/>
      <c r="S409" s="146"/>
      <c r="T409" s="146"/>
    </row>
    <row r="410" spans="1:20" ht="22.5" outlineLevel="1" x14ac:dyDescent="0.2">
      <c r="A410" s="173">
        <v>140</v>
      </c>
      <c r="B410" s="174" t="s">
        <v>763</v>
      </c>
      <c r="C410" s="180" t="s">
        <v>764</v>
      </c>
      <c r="D410" s="175" t="s">
        <v>533</v>
      </c>
      <c r="E410" s="176">
        <v>1</v>
      </c>
      <c r="F410" s="177"/>
      <c r="G410" s="178">
        <f t="shared" si="2"/>
        <v>0</v>
      </c>
      <c r="H410" s="146"/>
      <c r="I410" s="146"/>
      <c r="J410" s="146"/>
      <c r="K410" s="146"/>
      <c r="L410" s="146"/>
      <c r="M410" s="146"/>
      <c r="N410" s="146"/>
      <c r="O410" s="146"/>
      <c r="P410" s="146"/>
      <c r="Q410" s="146"/>
      <c r="R410" s="146"/>
      <c r="S410" s="146"/>
      <c r="T410" s="146"/>
    </row>
    <row r="411" spans="1:20" ht="22.5" outlineLevel="1" x14ac:dyDescent="0.2">
      <c r="A411" s="173">
        <v>141</v>
      </c>
      <c r="B411" s="174" t="s">
        <v>765</v>
      </c>
      <c r="C411" s="180" t="s">
        <v>766</v>
      </c>
      <c r="D411" s="175" t="s">
        <v>533</v>
      </c>
      <c r="E411" s="176">
        <v>1</v>
      </c>
      <c r="F411" s="177"/>
      <c r="G411" s="178">
        <f t="shared" si="2"/>
        <v>0</v>
      </c>
      <c r="H411" s="146"/>
      <c r="I411" s="146"/>
      <c r="J411" s="146"/>
      <c r="K411" s="146"/>
      <c r="L411" s="146"/>
      <c r="M411" s="146"/>
      <c r="N411" s="146"/>
      <c r="O411" s="146"/>
      <c r="P411" s="146"/>
      <c r="Q411" s="146"/>
      <c r="R411" s="146"/>
      <c r="S411" s="146"/>
      <c r="T411" s="146"/>
    </row>
    <row r="412" spans="1:20" ht="22.5" outlineLevel="1" x14ac:dyDescent="0.2">
      <c r="A412" s="173">
        <v>142</v>
      </c>
      <c r="B412" s="174" t="s">
        <v>767</v>
      </c>
      <c r="C412" s="180" t="s">
        <v>768</v>
      </c>
      <c r="D412" s="175" t="s">
        <v>533</v>
      </c>
      <c r="E412" s="176">
        <v>1</v>
      </c>
      <c r="F412" s="177"/>
      <c r="G412" s="178">
        <f t="shared" si="2"/>
        <v>0</v>
      </c>
      <c r="H412" s="146"/>
      <c r="I412" s="146"/>
      <c r="J412" s="146"/>
      <c r="K412" s="146"/>
      <c r="L412" s="146"/>
      <c r="M412" s="146"/>
      <c r="N412" s="146"/>
      <c r="O412" s="146"/>
      <c r="P412" s="146"/>
      <c r="Q412" s="146"/>
      <c r="R412" s="146"/>
      <c r="S412" s="146"/>
      <c r="T412" s="146"/>
    </row>
    <row r="413" spans="1:20" ht="22.5" outlineLevel="1" x14ac:dyDescent="0.2">
      <c r="A413" s="173">
        <v>143</v>
      </c>
      <c r="B413" s="174" t="s">
        <v>769</v>
      </c>
      <c r="C413" s="180" t="s">
        <v>770</v>
      </c>
      <c r="D413" s="175" t="s">
        <v>533</v>
      </c>
      <c r="E413" s="176">
        <v>3</v>
      </c>
      <c r="F413" s="177"/>
      <c r="G413" s="178">
        <f t="shared" si="2"/>
        <v>0</v>
      </c>
      <c r="H413" s="146"/>
      <c r="I413" s="146"/>
      <c r="J413" s="146"/>
      <c r="K413" s="146"/>
      <c r="L413" s="146"/>
      <c r="M413" s="146"/>
      <c r="N413" s="146"/>
      <c r="O413" s="146"/>
      <c r="P413" s="146"/>
      <c r="Q413" s="146"/>
      <c r="R413" s="146"/>
      <c r="S413" s="146"/>
      <c r="T413" s="146"/>
    </row>
    <row r="414" spans="1:20" ht="22.5" outlineLevel="1" x14ac:dyDescent="0.2">
      <c r="A414" s="173">
        <v>144</v>
      </c>
      <c r="B414" s="174" t="s">
        <v>771</v>
      </c>
      <c r="C414" s="180" t="s">
        <v>772</v>
      </c>
      <c r="D414" s="175" t="s">
        <v>533</v>
      </c>
      <c r="E414" s="176">
        <v>1</v>
      </c>
      <c r="F414" s="177"/>
      <c r="G414" s="178">
        <f t="shared" si="2"/>
        <v>0</v>
      </c>
      <c r="H414" s="146"/>
      <c r="I414" s="146"/>
      <c r="J414" s="146"/>
      <c r="K414" s="146"/>
      <c r="L414" s="146"/>
      <c r="M414" s="146"/>
      <c r="N414" s="146"/>
      <c r="O414" s="146"/>
      <c r="P414" s="146"/>
      <c r="Q414" s="146"/>
      <c r="R414" s="146"/>
      <c r="S414" s="146"/>
      <c r="T414" s="146"/>
    </row>
    <row r="415" spans="1:20" ht="22.5" outlineLevel="1" x14ac:dyDescent="0.2">
      <c r="A415" s="173">
        <v>145</v>
      </c>
      <c r="B415" s="174" t="s">
        <v>773</v>
      </c>
      <c r="C415" s="180" t="s">
        <v>774</v>
      </c>
      <c r="D415" s="175" t="s">
        <v>533</v>
      </c>
      <c r="E415" s="176">
        <v>1</v>
      </c>
      <c r="F415" s="177"/>
      <c r="G415" s="178">
        <f t="shared" si="2"/>
        <v>0</v>
      </c>
      <c r="H415" s="146"/>
      <c r="I415" s="146"/>
      <c r="J415" s="146"/>
      <c r="K415" s="146"/>
      <c r="L415" s="146"/>
      <c r="M415" s="146"/>
      <c r="N415" s="146"/>
      <c r="O415" s="146"/>
      <c r="P415" s="146"/>
      <c r="Q415" s="146"/>
      <c r="R415" s="146"/>
      <c r="S415" s="146"/>
      <c r="T415" s="146"/>
    </row>
    <row r="416" spans="1:20" ht="22.5" outlineLevel="1" x14ac:dyDescent="0.2">
      <c r="A416" s="173">
        <v>146</v>
      </c>
      <c r="B416" s="174" t="s">
        <v>775</v>
      </c>
      <c r="C416" s="180" t="s">
        <v>776</v>
      </c>
      <c r="D416" s="175" t="s">
        <v>743</v>
      </c>
      <c r="E416" s="176">
        <v>1</v>
      </c>
      <c r="F416" s="177"/>
      <c r="G416" s="178">
        <f t="shared" si="2"/>
        <v>0</v>
      </c>
      <c r="H416" s="146"/>
      <c r="I416" s="146"/>
      <c r="J416" s="146"/>
      <c r="K416" s="146"/>
      <c r="L416" s="146"/>
      <c r="M416" s="146"/>
      <c r="N416" s="146"/>
      <c r="O416" s="146"/>
      <c r="P416" s="146"/>
      <c r="Q416" s="146"/>
      <c r="R416" s="146"/>
      <c r="S416" s="146"/>
      <c r="T416" s="146"/>
    </row>
    <row r="417" spans="1:20" ht="22.5" outlineLevel="1" x14ac:dyDescent="0.2">
      <c r="A417" s="173">
        <v>147</v>
      </c>
      <c r="B417" s="174" t="s">
        <v>777</v>
      </c>
      <c r="C417" s="180" t="s">
        <v>778</v>
      </c>
      <c r="D417" s="175" t="s">
        <v>533</v>
      </c>
      <c r="E417" s="176">
        <v>20</v>
      </c>
      <c r="F417" s="177"/>
      <c r="G417" s="178">
        <f t="shared" si="2"/>
        <v>0</v>
      </c>
      <c r="H417" s="146"/>
      <c r="I417" s="146"/>
      <c r="J417" s="146"/>
      <c r="K417" s="146"/>
      <c r="L417" s="146"/>
      <c r="M417" s="146"/>
      <c r="N417" s="146"/>
      <c r="O417" s="146"/>
      <c r="P417" s="146"/>
      <c r="Q417" s="146"/>
      <c r="R417" s="146"/>
      <c r="S417" s="146"/>
      <c r="T417" s="146"/>
    </row>
    <row r="418" spans="1:20" ht="22.5" outlineLevel="1" x14ac:dyDescent="0.2">
      <c r="A418" s="173">
        <v>148</v>
      </c>
      <c r="B418" s="174" t="s">
        <v>779</v>
      </c>
      <c r="C418" s="180" t="s">
        <v>780</v>
      </c>
      <c r="D418" s="175" t="s">
        <v>743</v>
      </c>
      <c r="E418" s="176">
        <v>1</v>
      </c>
      <c r="F418" s="177"/>
      <c r="G418" s="178">
        <f t="shared" si="2"/>
        <v>0</v>
      </c>
      <c r="H418" s="146"/>
      <c r="I418" s="146"/>
      <c r="J418" s="146"/>
      <c r="K418" s="146"/>
      <c r="L418" s="146"/>
      <c r="M418" s="146"/>
      <c r="N418" s="146"/>
      <c r="O418" s="146"/>
      <c r="P418" s="146"/>
      <c r="Q418" s="146"/>
      <c r="R418" s="146"/>
      <c r="S418" s="146"/>
      <c r="T418" s="146"/>
    </row>
    <row r="419" spans="1:20" ht="22.5" outlineLevel="1" x14ac:dyDescent="0.2">
      <c r="A419" s="173">
        <v>149</v>
      </c>
      <c r="B419" s="174" t="s">
        <v>781</v>
      </c>
      <c r="C419" s="180" t="s">
        <v>782</v>
      </c>
      <c r="D419" s="175" t="s">
        <v>743</v>
      </c>
      <c r="E419" s="176">
        <v>1</v>
      </c>
      <c r="F419" s="177"/>
      <c r="G419" s="178">
        <f t="shared" si="2"/>
        <v>0</v>
      </c>
      <c r="H419" s="146"/>
      <c r="I419" s="146"/>
      <c r="J419" s="146"/>
      <c r="K419" s="146"/>
      <c r="L419" s="146"/>
      <c r="M419" s="146"/>
      <c r="N419" s="146"/>
      <c r="O419" s="146"/>
      <c r="P419" s="146"/>
      <c r="Q419" s="146"/>
      <c r="R419" s="146"/>
      <c r="S419" s="146"/>
      <c r="T419" s="146"/>
    </row>
    <row r="420" spans="1:20" ht="22.5" outlineLevel="1" x14ac:dyDescent="0.2">
      <c r="A420" s="173">
        <v>150</v>
      </c>
      <c r="B420" s="174" t="s">
        <v>783</v>
      </c>
      <c r="C420" s="180" t="s">
        <v>784</v>
      </c>
      <c r="D420" s="175" t="s">
        <v>533</v>
      </c>
      <c r="E420" s="176">
        <v>2</v>
      </c>
      <c r="F420" s="177"/>
      <c r="G420" s="178">
        <f t="shared" si="2"/>
        <v>0</v>
      </c>
      <c r="H420" s="146"/>
      <c r="I420" s="146"/>
      <c r="J420" s="146"/>
      <c r="K420" s="146"/>
      <c r="L420" s="146"/>
      <c r="M420" s="146"/>
      <c r="N420" s="146"/>
      <c r="O420" s="146"/>
      <c r="P420" s="146"/>
      <c r="Q420" s="146"/>
      <c r="R420" s="146"/>
      <c r="S420" s="146"/>
      <c r="T420" s="146"/>
    </row>
    <row r="421" spans="1:20" x14ac:dyDescent="0.2">
      <c r="A421" s="160" t="s">
        <v>192</v>
      </c>
      <c r="B421" s="161" t="s">
        <v>104</v>
      </c>
      <c r="C421" s="179" t="s">
        <v>105</v>
      </c>
      <c r="D421" s="162"/>
      <c r="E421" s="163"/>
      <c r="F421" s="164"/>
      <c r="G421" s="165">
        <f>G422</f>
        <v>0</v>
      </c>
    </row>
    <row r="422" spans="1:20" outlineLevel="1" x14ac:dyDescent="0.2">
      <c r="A422" s="173">
        <v>151</v>
      </c>
      <c r="B422" s="174" t="s">
        <v>785</v>
      </c>
      <c r="C422" s="180" t="s">
        <v>786</v>
      </c>
      <c r="D422" s="175" t="s">
        <v>283</v>
      </c>
      <c r="E422" s="176">
        <v>785.81637000000001</v>
      </c>
      <c r="F422" s="177"/>
      <c r="G422" s="178">
        <f>ROUND(E422*F422,2)</f>
        <v>0</v>
      </c>
      <c r="H422" s="146"/>
      <c r="I422" s="146"/>
      <c r="J422" s="146"/>
      <c r="K422" s="146"/>
      <c r="L422" s="146"/>
      <c r="M422" s="146"/>
      <c r="N422" s="146"/>
      <c r="O422" s="146"/>
      <c r="P422" s="146"/>
      <c r="Q422" s="146"/>
      <c r="R422" s="146"/>
      <c r="S422" s="146"/>
      <c r="T422" s="146"/>
    </row>
    <row r="423" spans="1:20" x14ac:dyDescent="0.2">
      <c r="A423" s="160" t="s">
        <v>192</v>
      </c>
      <c r="B423" s="161" t="s">
        <v>120</v>
      </c>
      <c r="C423" s="179" t="s">
        <v>121</v>
      </c>
      <c r="D423" s="162"/>
      <c r="E423" s="163"/>
      <c r="F423" s="164"/>
      <c r="G423" s="165">
        <f>SUM(G424:G427)</f>
        <v>0</v>
      </c>
    </row>
    <row r="424" spans="1:20" ht="22.5" outlineLevel="1" x14ac:dyDescent="0.2">
      <c r="A424" s="173">
        <v>152</v>
      </c>
      <c r="B424" s="174" t="s">
        <v>787</v>
      </c>
      <c r="C424" s="180" t="s">
        <v>788</v>
      </c>
      <c r="D424" s="175" t="s">
        <v>246</v>
      </c>
      <c r="E424" s="176">
        <v>55</v>
      </c>
      <c r="F424" s="177"/>
      <c r="G424" s="178">
        <f>ROUND(E424*F424,2)</f>
        <v>0</v>
      </c>
      <c r="H424" s="146"/>
      <c r="I424" s="146"/>
      <c r="J424" s="146"/>
      <c r="K424" s="146"/>
      <c r="L424" s="146"/>
      <c r="M424" s="146"/>
      <c r="N424" s="146"/>
      <c r="O424" s="146"/>
      <c r="P424" s="146"/>
      <c r="Q424" s="146"/>
      <c r="R424" s="146"/>
      <c r="S424" s="146"/>
      <c r="T424" s="146"/>
    </row>
    <row r="425" spans="1:20" outlineLevel="1" x14ac:dyDescent="0.2">
      <c r="A425" s="167">
        <v>153</v>
      </c>
      <c r="B425" s="168" t="s">
        <v>789</v>
      </c>
      <c r="C425" s="181" t="s">
        <v>790</v>
      </c>
      <c r="D425" s="169" t="s">
        <v>246</v>
      </c>
      <c r="E425" s="170">
        <v>231.38</v>
      </c>
      <c r="F425" s="171"/>
      <c r="G425" s="172">
        <f>ROUND(E425*F425,2)</f>
        <v>0</v>
      </c>
      <c r="H425" s="146"/>
      <c r="I425" s="146"/>
      <c r="J425" s="146"/>
      <c r="K425" s="146"/>
      <c r="L425" s="146"/>
      <c r="M425" s="146"/>
      <c r="N425" s="146"/>
      <c r="O425" s="146"/>
      <c r="P425" s="146"/>
      <c r="Q425" s="146"/>
      <c r="R425" s="146"/>
      <c r="S425" s="146"/>
      <c r="T425" s="146"/>
    </row>
    <row r="426" spans="1:20" outlineLevel="2" x14ac:dyDescent="0.2">
      <c r="A426" s="153"/>
      <c r="B426" s="154"/>
      <c r="C426" s="187" t="s">
        <v>528</v>
      </c>
      <c r="D426" s="185"/>
      <c r="E426" s="186">
        <v>81.38</v>
      </c>
      <c r="F426" s="156"/>
      <c r="G426" s="156"/>
      <c r="H426" s="146"/>
      <c r="I426" s="146"/>
      <c r="J426" s="146"/>
      <c r="K426" s="146"/>
      <c r="L426" s="146"/>
      <c r="M426" s="146"/>
      <c r="N426" s="146"/>
      <c r="O426" s="146"/>
      <c r="P426" s="146"/>
      <c r="Q426" s="146"/>
      <c r="R426" s="146"/>
      <c r="S426" s="146"/>
      <c r="T426" s="146"/>
    </row>
    <row r="427" spans="1:20" outlineLevel="3" x14ac:dyDescent="0.2">
      <c r="A427" s="153"/>
      <c r="B427" s="154"/>
      <c r="C427" s="187" t="s">
        <v>791</v>
      </c>
      <c r="D427" s="185"/>
      <c r="E427" s="186">
        <v>150</v>
      </c>
      <c r="F427" s="156"/>
      <c r="G427" s="156"/>
      <c r="H427" s="146"/>
      <c r="I427" s="146"/>
      <c r="J427" s="146"/>
      <c r="K427" s="146"/>
      <c r="L427" s="146"/>
      <c r="M427" s="146"/>
      <c r="N427" s="146"/>
      <c r="O427" s="146"/>
      <c r="P427" s="146"/>
      <c r="Q427" s="146"/>
      <c r="R427" s="146"/>
      <c r="S427" s="146"/>
      <c r="T427" s="146"/>
    </row>
    <row r="428" spans="1:20" x14ac:dyDescent="0.2">
      <c r="A428" s="160" t="s">
        <v>192</v>
      </c>
      <c r="B428" s="161" t="s">
        <v>122</v>
      </c>
      <c r="C428" s="179" t="s">
        <v>123</v>
      </c>
      <c r="D428" s="162"/>
      <c r="E428" s="163"/>
      <c r="F428" s="164"/>
      <c r="G428" s="165">
        <f>SUM(G429:G455)</f>
        <v>0</v>
      </c>
    </row>
    <row r="429" spans="1:20" ht="22.5" outlineLevel="1" x14ac:dyDescent="0.2">
      <c r="A429" s="167">
        <v>154</v>
      </c>
      <c r="B429" s="168" t="s">
        <v>792</v>
      </c>
      <c r="C429" s="181" t="s">
        <v>793</v>
      </c>
      <c r="D429" s="169" t="s">
        <v>246</v>
      </c>
      <c r="E429" s="170">
        <v>977.83</v>
      </c>
      <c r="F429" s="171"/>
      <c r="G429" s="172">
        <f>ROUND(E429*F429,2)</f>
        <v>0</v>
      </c>
      <c r="H429" s="146"/>
      <c r="I429" s="146"/>
      <c r="J429" s="146"/>
      <c r="K429" s="146"/>
      <c r="L429" s="146"/>
      <c r="M429" s="146"/>
      <c r="N429" s="146"/>
      <c r="O429" s="146"/>
      <c r="P429" s="146"/>
      <c r="Q429" s="146"/>
      <c r="R429" s="146"/>
      <c r="S429" s="146"/>
      <c r="T429" s="146"/>
    </row>
    <row r="430" spans="1:20" outlineLevel="2" x14ac:dyDescent="0.2">
      <c r="A430" s="153"/>
      <c r="B430" s="154"/>
      <c r="C430" s="187" t="s">
        <v>794</v>
      </c>
      <c r="D430" s="185"/>
      <c r="E430" s="186">
        <v>47.83</v>
      </c>
      <c r="F430" s="156"/>
      <c r="G430" s="156"/>
      <c r="H430" s="146"/>
      <c r="I430" s="146"/>
      <c r="J430" s="146"/>
      <c r="K430" s="146"/>
      <c r="L430" s="146"/>
      <c r="M430" s="146"/>
      <c r="N430" s="146"/>
      <c r="O430" s="146"/>
      <c r="P430" s="146"/>
      <c r="Q430" s="146"/>
      <c r="R430" s="146"/>
      <c r="S430" s="146"/>
      <c r="T430" s="146"/>
    </row>
    <row r="431" spans="1:20" outlineLevel="3" x14ac:dyDescent="0.2">
      <c r="A431" s="153"/>
      <c r="B431" s="154"/>
      <c r="C431" s="187" t="s">
        <v>795</v>
      </c>
      <c r="D431" s="185"/>
      <c r="E431" s="186">
        <v>930</v>
      </c>
      <c r="F431" s="156"/>
      <c r="G431" s="156"/>
      <c r="H431" s="146"/>
      <c r="I431" s="146"/>
      <c r="J431" s="146"/>
      <c r="K431" s="146"/>
      <c r="L431" s="146"/>
      <c r="M431" s="146"/>
      <c r="N431" s="146"/>
      <c r="O431" s="146"/>
      <c r="P431" s="146"/>
      <c r="Q431" s="146"/>
      <c r="R431" s="146"/>
      <c r="S431" s="146"/>
      <c r="T431" s="146"/>
    </row>
    <row r="432" spans="1:20" ht="22.5" outlineLevel="1" x14ac:dyDescent="0.2">
      <c r="A432" s="173">
        <v>155</v>
      </c>
      <c r="B432" s="174" t="s">
        <v>796</v>
      </c>
      <c r="C432" s="180" t="s">
        <v>797</v>
      </c>
      <c r="D432" s="175" t="s">
        <v>246</v>
      </c>
      <c r="E432" s="176">
        <v>0.31</v>
      </c>
      <c r="F432" s="177"/>
      <c r="G432" s="178">
        <f>ROUND(E432*F432,2)</f>
        <v>0</v>
      </c>
      <c r="H432" s="146"/>
      <c r="I432" s="146"/>
      <c r="J432" s="146"/>
      <c r="K432" s="146"/>
      <c r="L432" s="146"/>
      <c r="M432" s="146"/>
      <c r="N432" s="146"/>
      <c r="O432" s="146"/>
      <c r="P432" s="146"/>
      <c r="Q432" s="146"/>
      <c r="R432" s="146"/>
      <c r="S432" s="146"/>
      <c r="T432" s="146"/>
    </row>
    <row r="433" spans="1:20" outlineLevel="1" x14ac:dyDescent="0.2">
      <c r="A433" s="167">
        <v>156</v>
      </c>
      <c r="B433" s="168" t="s">
        <v>798</v>
      </c>
      <c r="C433" s="181" t="s">
        <v>799</v>
      </c>
      <c r="D433" s="169" t="s">
        <v>246</v>
      </c>
      <c r="E433" s="170">
        <v>984.06</v>
      </c>
      <c r="F433" s="171"/>
      <c r="G433" s="172">
        <f>ROUND(E433*F433,2)</f>
        <v>0</v>
      </c>
      <c r="H433" s="146"/>
      <c r="I433" s="146"/>
      <c r="J433" s="146"/>
      <c r="K433" s="146"/>
      <c r="L433" s="146"/>
      <c r="M433" s="146"/>
      <c r="N433" s="146"/>
      <c r="O433" s="146"/>
      <c r="P433" s="146"/>
      <c r="Q433" s="146"/>
      <c r="R433" s="146"/>
      <c r="S433" s="146"/>
      <c r="T433" s="146"/>
    </row>
    <row r="434" spans="1:20" outlineLevel="2" x14ac:dyDescent="0.2">
      <c r="A434" s="153"/>
      <c r="B434" s="154"/>
      <c r="C434" s="187" t="s">
        <v>800</v>
      </c>
      <c r="D434" s="185"/>
      <c r="E434" s="186">
        <v>35.67</v>
      </c>
      <c r="F434" s="156"/>
      <c r="G434" s="156"/>
      <c r="H434" s="146"/>
      <c r="I434" s="146"/>
      <c r="J434" s="146"/>
      <c r="K434" s="146"/>
      <c r="L434" s="146"/>
      <c r="M434" s="146"/>
      <c r="N434" s="146"/>
      <c r="O434" s="146"/>
      <c r="P434" s="146"/>
      <c r="Q434" s="146"/>
      <c r="R434" s="146"/>
      <c r="S434" s="146"/>
      <c r="T434" s="146"/>
    </row>
    <row r="435" spans="1:20" outlineLevel="3" x14ac:dyDescent="0.2">
      <c r="A435" s="153"/>
      <c r="B435" s="154"/>
      <c r="C435" s="187" t="s">
        <v>801</v>
      </c>
      <c r="D435" s="185"/>
      <c r="E435" s="186">
        <v>819.86</v>
      </c>
      <c r="F435" s="156"/>
      <c r="G435" s="156"/>
      <c r="H435" s="146"/>
      <c r="I435" s="146"/>
      <c r="J435" s="146"/>
      <c r="K435" s="146"/>
      <c r="L435" s="146"/>
      <c r="M435" s="146"/>
      <c r="N435" s="146"/>
      <c r="O435" s="146"/>
      <c r="P435" s="146"/>
      <c r="Q435" s="146"/>
      <c r="R435" s="146"/>
      <c r="S435" s="146"/>
      <c r="T435" s="146"/>
    </row>
    <row r="436" spans="1:20" outlineLevel="3" x14ac:dyDescent="0.2">
      <c r="A436" s="153"/>
      <c r="B436" s="154"/>
      <c r="C436" s="187" t="s">
        <v>802</v>
      </c>
      <c r="D436" s="185"/>
      <c r="E436" s="186">
        <v>47.15</v>
      </c>
      <c r="F436" s="156"/>
      <c r="G436" s="156"/>
      <c r="H436" s="146"/>
      <c r="I436" s="146"/>
      <c r="J436" s="146"/>
      <c r="K436" s="146"/>
      <c r="L436" s="146"/>
      <c r="M436" s="146"/>
      <c r="N436" s="146"/>
      <c r="O436" s="146"/>
      <c r="P436" s="146"/>
      <c r="Q436" s="146"/>
      <c r="R436" s="146"/>
      <c r="S436" s="146"/>
      <c r="T436" s="146"/>
    </row>
    <row r="437" spans="1:20" outlineLevel="3" x14ac:dyDescent="0.2">
      <c r="A437" s="153"/>
      <c r="B437" s="154"/>
      <c r="C437" s="187" t="s">
        <v>803</v>
      </c>
      <c r="D437" s="185"/>
      <c r="E437" s="186">
        <v>81.38</v>
      </c>
      <c r="F437" s="156"/>
      <c r="G437" s="156"/>
      <c r="H437" s="146"/>
      <c r="I437" s="146"/>
      <c r="J437" s="146"/>
      <c r="K437" s="146"/>
      <c r="L437" s="146"/>
      <c r="M437" s="146"/>
      <c r="N437" s="146"/>
      <c r="O437" s="146"/>
      <c r="P437" s="146"/>
      <c r="Q437" s="146"/>
      <c r="R437" s="146"/>
      <c r="S437" s="146"/>
      <c r="T437" s="146"/>
    </row>
    <row r="438" spans="1:20" outlineLevel="1" x14ac:dyDescent="0.2">
      <c r="A438" s="167">
        <v>157</v>
      </c>
      <c r="B438" s="168" t="s">
        <v>804</v>
      </c>
      <c r="C438" s="181" t="s">
        <v>805</v>
      </c>
      <c r="D438" s="169" t="s">
        <v>246</v>
      </c>
      <c r="E438" s="170">
        <v>154.82</v>
      </c>
      <c r="F438" s="171"/>
      <c r="G438" s="172">
        <f>ROUND(E438*F438,2)</f>
        <v>0</v>
      </c>
      <c r="H438" s="146"/>
      <c r="I438" s="146"/>
      <c r="J438" s="146"/>
      <c r="K438" s="146"/>
      <c r="L438" s="146"/>
      <c r="M438" s="146"/>
      <c r="N438" s="146"/>
      <c r="O438" s="146"/>
      <c r="P438" s="146"/>
      <c r="Q438" s="146"/>
      <c r="R438" s="146"/>
      <c r="S438" s="146"/>
      <c r="T438" s="146"/>
    </row>
    <row r="439" spans="1:20" outlineLevel="2" x14ac:dyDescent="0.2">
      <c r="A439" s="153"/>
      <c r="B439" s="154"/>
      <c r="C439" s="187" t="s">
        <v>806</v>
      </c>
      <c r="D439" s="185"/>
      <c r="E439" s="186">
        <v>154.82</v>
      </c>
      <c r="F439" s="156"/>
      <c r="G439" s="156"/>
      <c r="H439" s="146"/>
      <c r="I439" s="146"/>
      <c r="J439" s="146"/>
      <c r="K439" s="146"/>
      <c r="L439" s="146"/>
      <c r="M439" s="146"/>
      <c r="N439" s="146"/>
      <c r="O439" s="146"/>
      <c r="P439" s="146"/>
      <c r="Q439" s="146"/>
      <c r="R439" s="146"/>
      <c r="S439" s="146"/>
      <c r="T439" s="146"/>
    </row>
    <row r="440" spans="1:20" outlineLevel="1" x14ac:dyDescent="0.2">
      <c r="A440" s="167">
        <v>158</v>
      </c>
      <c r="B440" s="168" t="s">
        <v>807</v>
      </c>
      <c r="C440" s="181" t="s">
        <v>808</v>
      </c>
      <c r="D440" s="169" t="s">
        <v>246</v>
      </c>
      <c r="E440" s="170">
        <v>1037.75</v>
      </c>
      <c r="F440" s="171"/>
      <c r="G440" s="172">
        <f>ROUND(E440*F440,2)</f>
        <v>0</v>
      </c>
      <c r="H440" s="146"/>
      <c r="I440" s="146"/>
      <c r="J440" s="146"/>
      <c r="K440" s="146"/>
      <c r="L440" s="146"/>
      <c r="M440" s="146"/>
      <c r="N440" s="146"/>
      <c r="O440" s="146"/>
      <c r="P440" s="146"/>
      <c r="Q440" s="146"/>
      <c r="R440" s="146"/>
      <c r="S440" s="146"/>
      <c r="T440" s="146"/>
    </row>
    <row r="441" spans="1:20" outlineLevel="2" x14ac:dyDescent="0.2">
      <c r="A441" s="153"/>
      <c r="B441" s="154"/>
      <c r="C441" s="187" t="s">
        <v>809</v>
      </c>
      <c r="D441" s="185"/>
      <c r="E441" s="186">
        <v>1037.75</v>
      </c>
      <c r="F441" s="156"/>
      <c r="G441" s="156"/>
      <c r="H441" s="146"/>
      <c r="I441" s="146"/>
      <c r="J441" s="146"/>
      <c r="K441" s="146"/>
      <c r="L441" s="146"/>
      <c r="M441" s="146"/>
      <c r="N441" s="146"/>
      <c r="O441" s="146"/>
      <c r="P441" s="146"/>
      <c r="Q441" s="146"/>
      <c r="R441" s="146"/>
      <c r="S441" s="146"/>
      <c r="T441" s="146"/>
    </row>
    <row r="442" spans="1:20" outlineLevel="1" x14ac:dyDescent="0.2">
      <c r="A442" s="173">
        <v>159</v>
      </c>
      <c r="B442" s="174" t="s">
        <v>810</v>
      </c>
      <c r="C442" s="180" t="s">
        <v>811</v>
      </c>
      <c r="D442" s="175" t="s">
        <v>283</v>
      </c>
      <c r="E442" s="176">
        <v>5.2097600000000002</v>
      </c>
      <c r="F442" s="177"/>
      <c r="G442" s="178">
        <f>ROUND(E442*F442,2)</f>
        <v>0</v>
      </c>
      <c r="H442" s="146"/>
      <c r="I442" s="146"/>
      <c r="J442" s="146"/>
      <c r="K442" s="146"/>
      <c r="L442" s="146"/>
      <c r="M442" s="146"/>
      <c r="N442" s="146"/>
      <c r="O442" s="146"/>
      <c r="P442" s="146"/>
      <c r="Q442" s="146"/>
      <c r="R442" s="146"/>
      <c r="S442" s="146"/>
      <c r="T442" s="146"/>
    </row>
    <row r="443" spans="1:20" outlineLevel="1" x14ac:dyDescent="0.2">
      <c r="A443" s="167">
        <v>160</v>
      </c>
      <c r="B443" s="168" t="s">
        <v>812</v>
      </c>
      <c r="C443" s="181" t="s">
        <v>813</v>
      </c>
      <c r="D443" s="169" t="s">
        <v>246</v>
      </c>
      <c r="E443" s="170">
        <v>83.578000000000003</v>
      </c>
      <c r="F443" s="171"/>
      <c r="G443" s="172">
        <f>ROUND(E443*F443,2)</f>
        <v>0</v>
      </c>
      <c r="H443" s="146"/>
      <c r="I443" s="146"/>
      <c r="J443" s="146"/>
      <c r="K443" s="146"/>
      <c r="L443" s="146"/>
      <c r="M443" s="146"/>
      <c r="N443" s="146"/>
      <c r="O443" s="146"/>
      <c r="P443" s="146"/>
      <c r="Q443" s="146"/>
      <c r="R443" s="146"/>
      <c r="S443" s="146"/>
      <c r="T443" s="146"/>
    </row>
    <row r="444" spans="1:20" outlineLevel="2" x14ac:dyDescent="0.2">
      <c r="A444" s="153"/>
      <c r="B444" s="154"/>
      <c r="C444" s="187" t="s">
        <v>814</v>
      </c>
      <c r="D444" s="185"/>
      <c r="E444" s="186">
        <v>83.58</v>
      </c>
      <c r="F444" s="156"/>
      <c r="G444" s="156"/>
      <c r="H444" s="146"/>
      <c r="I444" s="146"/>
      <c r="J444" s="146"/>
      <c r="K444" s="146"/>
      <c r="L444" s="146"/>
      <c r="M444" s="146"/>
      <c r="N444" s="146"/>
      <c r="O444" s="146"/>
      <c r="P444" s="146"/>
      <c r="Q444" s="146"/>
      <c r="R444" s="146"/>
      <c r="S444" s="146"/>
      <c r="T444" s="146"/>
    </row>
    <row r="445" spans="1:20" outlineLevel="1" x14ac:dyDescent="0.2">
      <c r="A445" s="167">
        <v>161</v>
      </c>
      <c r="B445" s="168" t="s">
        <v>815</v>
      </c>
      <c r="C445" s="181" t="s">
        <v>816</v>
      </c>
      <c r="D445" s="169" t="s">
        <v>246</v>
      </c>
      <c r="E445" s="170">
        <v>901.846</v>
      </c>
      <c r="F445" s="171"/>
      <c r="G445" s="172">
        <f>ROUND(E445*F445,2)</f>
        <v>0</v>
      </c>
      <c r="H445" s="146"/>
      <c r="I445" s="146"/>
      <c r="J445" s="146"/>
      <c r="K445" s="146"/>
      <c r="L445" s="146"/>
      <c r="M445" s="146"/>
      <c r="N445" s="146"/>
      <c r="O445" s="146"/>
      <c r="P445" s="146"/>
      <c r="Q445" s="146"/>
      <c r="R445" s="146"/>
      <c r="S445" s="146"/>
      <c r="T445" s="146"/>
    </row>
    <row r="446" spans="1:20" outlineLevel="2" x14ac:dyDescent="0.2">
      <c r="A446" s="153"/>
      <c r="B446" s="154"/>
      <c r="C446" s="187" t="s">
        <v>817</v>
      </c>
      <c r="D446" s="185"/>
      <c r="E446" s="186">
        <v>901.85</v>
      </c>
      <c r="F446" s="156"/>
      <c r="G446" s="156"/>
      <c r="H446" s="146"/>
      <c r="I446" s="146"/>
      <c r="J446" s="146"/>
      <c r="K446" s="146"/>
      <c r="L446" s="146"/>
      <c r="M446" s="146"/>
      <c r="N446" s="146"/>
      <c r="O446" s="146"/>
      <c r="P446" s="146"/>
      <c r="Q446" s="146"/>
      <c r="R446" s="146"/>
      <c r="S446" s="146"/>
      <c r="T446" s="146"/>
    </row>
    <row r="447" spans="1:20" outlineLevel="1" x14ac:dyDescent="0.2">
      <c r="A447" s="167">
        <v>162</v>
      </c>
      <c r="B447" s="168" t="s">
        <v>818</v>
      </c>
      <c r="C447" s="181" t="s">
        <v>819</v>
      </c>
      <c r="D447" s="169" t="s">
        <v>234</v>
      </c>
      <c r="E447" s="170">
        <v>36.261899999999997</v>
      </c>
      <c r="F447" s="171"/>
      <c r="G447" s="172">
        <f>ROUND(E447*F447,2)</f>
        <v>0</v>
      </c>
      <c r="H447" s="146"/>
      <c r="I447" s="146"/>
      <c r="J447" s="146"/>
      <c r="K447" s="146"/>
      <c r="L447" s="146"/>
      <c r="M447" s="146"/>
      <c r="N447" s="146"/>
      <c r="O447" s="146"/>
      <c r="P447" s="146"/>
      <c r="Q447" s="146"/>
      <c r="R447" s="146"/>
      <c r="S447" s="146"/>
      <c r="T447" s="146"/>
    </row>
    <row r="448" spans="1:20" outlineLevel="2" x14ac:dyDescent="0.2">
      <c r="A448" s="153"/>
      <c r="B448" s="154"/>
      <c r="C448" s="187" t="s">
        <v>820</v>
      </c>
      <c r="D448" s="185"/>
      <c r="E448" s="186">
        <v>2.75</v>
      </c>
      <c r="F448" s="156"/>
      <c r="G448" s="156"/>
      <c r="H448" s="146"/>
      <c r="I448" s="146"/>
      <c r="J448" s="146"/>
      <c r="K448" s="146"/>
      <c r="L448" s="146"/>
      <c r="M448" s="146"/>
      <c r="N448" s="146"/>
      <c r="O448" s="146"/>
      <c r="P448" s="146"/>
      <c r="Q448" s="146"/>
      <c r="R448" s="146"/>
      <c r="S448" s="146"/>
      <c r="T448" s="146"/>
    </row>
    <row r="449" spans="1:20" outlineLevel="3" x14ac:dyDescent="0.2">
      <c r="A449" s="153"/>
      <c r="B449" s="154"/>
      <c r="C449" s="187" t="s">
        <v>821</v>
      </c>
      <c r="D449" s="185"/>
      <c r="E449" s="186">
        <v>6.27</v>
      </c>
      <c r="F449" s="156"/>
      <c r="G449" s="156"/>
      <c r="H449" s="146"/>
      <c r="I449" s="146"/>
      <c r="J449" s="146"/>
      <c r="K449" s="146"/>
      <c r="L449" s="146"/>
      <c r="M449" s="146"/>
      <c r="N449" s="146"/>
      <c r="O449" s="146"/>
      <c r="P449" s="146"/>
      <c r="Q449" s="146"/>
      <c r="R449" s="146"/>
      <c r="S449" s="146"/>
      <c r="T449" s="146"/>
    </row>
    <row r="450" spans="1:20" outlineLevel="3" x14ac:dyDescent="0.2">
      <c r="A450" s="153"/>
      <c r="B450" s="154"/>
      <c r="C450" s="187" t="s">
        <v>822</v>
      </c>
      <c r="D450" s="185"/>
      <c r="E450" s="186">
        <v>27.25</v>
      </c>
      <c r="F450" s="156"/>
      <c r="G450" s="156"/>
      <c r="H450" s="146"/>
      <c r="I450" s="146"/>
      <c r="J450" s="146"/>
      <c r="K450" s="146"/>
      <c r="L450" s="146"/>
      <c r="M450" s="146"/>
      <c r="N450" s="146"/>
      <c r="O450" s="146"/>
      <c r="P450" s="146"/>
      <c r="Q450" s="146"/>
      <c r="R450" s="146"/>
      <c r="S450" s="146"/>
      <c r="T450" s="146"/>
    </row>
    <row r="451" spans="1:20" outlineLevel="1" x14ac:dyDescent="0.2">
      <c r="A451" s="167">
        <v>163</v>
      </c>
      <c r="B451" s="168" t="s">
        <v>823</v>
      </c>
      <c r="C451" s="181" t="s">
        <v>824</v>
      </c>
      <c r="D451" s="169" t="s">
        <v>246</v>
      </c>
      <c r="E451" s="170">
        <v>734.61300000000006</v>
      </c>
      <c r="F451" s="171"/>
      <c r="G451" s="172">
        <f>ROUND(E451*F451,2)</f>
        <v>0</v>
      </c>
      <c r="H451" s="146"/>
      <c r="I451" s="146"/>
      <c r="J451" s="146"/>
      <c r="K451" s="146"/>
      <c r="L451" s="146"/>
      <c r="M451" s="146"/>
      <c r="N451" s="146"/>
      <c r="O451" s="146"/>
      <c r="P451" s="146"/>
      <c r="Q451" s="146"/>
      <c r="R451" s="146"/>
      <c r="S451" s="146"/>
      <c r="T451" s="146"/>
    </row>
    <row r="452" spans="1:20" outlineLevel="2" x14ac:dyDescent="0.2">
      <c r="A452" s="153"/>
      <c r="B452" s="154"/>
      <c r="C452" s="187" t="s">
        <v>825</v>
      </c>
      <c r="D452" s="185"/>
      <c r="E452" s="186">
        <v>52.61</v>
      </c>
      <c r="F452" s="156"/>
      <c r="G452" s="156"/>
      <c r="H452" s="146"/>
      <c r="I452" s="146"/>
      <c r="J452" s="146"/>
      <c r="K452" s="146"/>
      <c r="L452" s="146"/>
      <c r="M452" s="146"/>
      <c r="N452" s="146"/>
      <c r="O452" s="146"/>
      <c r="P452" s="146"/>
      <c r="Q452" s="146"/>
      <c r="R452" s="146"/>
      <c r="S452" s="146"/>
      <c r="T452" s="146"/>
    </row>
    <row r="453" spans="1:20" outlineLevel="3" x14ac:dyDescent="0.2">
      <c r="A453" s="153"/>
      <c r="B453" s="154"/>
      <c r="C453" s="187" t="s">
        <v>826</v>
      </c>
      <c r="D453" s="185"/>
      <c r="E453" s="186">
        <v>682</v>
      </c>
      <c r="F453" s="156"/>
      <c r="G453" s="156"/>
      <c r="H453" s="146"/>
      <c r="I453" s="146"/>
      <c r="J453" s="146"/>
      <c r="K453" s="146"/>
      <c r="L453" s="146"/>
      <c r="M453" s="146"/>
      <c r="N453" s="146"/>
      <c r="O453" s="146"/>
      <c r="P453" s="146"/>
      <c r="Q453" s="146"/>
      <c r="R453" s="146"/>
      <c r="S453" s="146"/>
      <c r="T453" s="146"/>
    </row>
    <row r="454" spans="1:20" outlineLevel="1" x14ac:dyDescent="0.2">
      <c r="A454" s="167">
        <v>164</v>
      </c>
      <c r="B454" s="168" t="s">
        <v>827</v>
      </c>
      <c r="C454" s="181" t="s">
        <v>828</v>
      </c>
      <c r="D454" s="169" t="s">
        <v>246</v>
      </c>
      <c r="E454" s="170">
        <v>341</v>
      </c>
      <c r="F454" s="171"/>
      <c r="G454" s="172">
        <f>ROUND(E454*F454,2)</f>
        <v>0</v>
      </c>
      <c r="H454" s="146"/>
      <c r="I454" s="146"/>
      <c r="J454" s="146"/>
      <c r="K454" s="146"/>
      <c r="L454" s="146"/>
      <c r="M454" s="146"/>
      <c r="N454" s="146"/>
      <c r="O454" s="146"/>
      <c r="P454" s="146"/>
      <c r="Q454" s="146"/>
      <c r="R454" s="146"/>
      <c r="S454" s="146"/>
      <c r="T454" s="146"/>
    </row>
    <row r="455" spans="1:20" outlineLevel="2" x14ac:dyDescent="0.2">
      <c r="A455" s="153"/>
      <c r="B455" s="154"/>
      <c r="C455" s="187" t="s">
        <v>829</v>
      </c>
      <c r="D455" s="185"/>
      <c r="E455" s="186">
        <v>341</v>
      </c>
      <c r="F455" s="156"/>
      <c r="G455" s="156"/>
      <c r="H455" s="146"/>
      <c r="I455" s="146"/>
      <c r="J455" s="146"/>
      <c r="K455" s="146"/>
      <c r="L455" s="146"/>
      <c r="M455" s="146"/>
      <c r="N455" s="146"/>
      <c r="O455" s="146"/>
      <c r="P455" s="146"/>
      <c r="Q455" s="146"/>
      <c r="R455" s="146"/>
      <c r="S455" s="146"/>
      <c r="T455" s="146"/>
    </row>
    <row r="456" spans="1:20" x14ac:dyDescent="0.2">
      <c r="A456" s="160" t="s">
        <v>192</v>
      </c>
      <c r="B456" s="161" t="s">
        <v>142</v>
      </c>
      <c r="C456" s="179" t="s">
        <v>143</v>
      </c>
      <c r="D456" s="162"/>
      <c r="E456" s="163"/>
      <c r="F456" s="164"/>
      <c r="G456" s="165">
        <f>SUM(G457:G485)</f>
        <v>0</v>
      </c>
    </row>
    <row r="457" spans="1:20" outlineLevel="1" x14ac:dyDescent="0.2">
      <c r="A457" s="173">
        <v>165</v>
      </c>
      <c r="B457" s="174" t="s">
        <v>830</v>
      </c>
      <c r="C457" s="180" t="s">
        <v>831</v>
      </c>
      <c r="D457" s="175" t="s">
        <v>344</v>
      </c>
      <c r="E457" s="176">
        <v>27</v>
      </c>
      <c r="F457" s="177"/>
      <c r="G457" s="178">
        <f>ROUND(E457*F457,2)</f>
        <v>0</v>
      </c>
      <c r="H457" s="146"/>
      <c r="I457" s="146"/>
      <c r="J457" s="146"/>
      <c r="K457" s="146"/>
      <c r="L457" s="146"/>
      <c r="M457" s="146"/>
      <c r="N457" s="146"/>
      <c r="O457" s="146"/>
      <c r="P457" s="146"/>
      <c r="Q457" s="146"/>
      <c r="R457" s="146"/>
      <c r="S457" s="146"/>
      <c r="T457" s="146"/>
    </row>
    <row r="458" spans="1:20" outlineLevel="1" x14ac:dyDescent="0.2">
      <c r="A458" s="173">
        <v>166</v>
      </c>
      <c r="B458" s="174" t="s">
        <v>832</v>
      </c>
      <c r="C458" s="180" t="s">
        <v>833</v>
      </c>
      <c r="D458" s="175" t="s">
        <v>344</v>
      </c>
      <c r="E458" s="176">
        <v>112</v>
      </c>
      <c r="F458" s="177"/>
      <c r="G458" s="178">
        <f>ROUND(E458*F458,2)</f>
        <v>0</v>
      </c>
      <c r="H458" s="146"/>
      <c r="I458" s="146"/>
      <c r="J458" s="146"/>
      <c r="K458" s="146"/>
      <c r="L458" s="146"/>
      <c r="M458" s="146"/>
      <c r="N458" s="146"/>
      <c r="O458" s="146"/>
      <c r="P458" s="146"/>
      <c r="Q458" s="146"/>
      <c r="R458" s="146"/>
      <c r="S458" s="146"/>
      <c r="T458" s="146"/>
    </row>
    <row r="459" spans="1:20" ht="22.5" outlineLevel="1" x14ac:dyDescent="0.2">
      <c r="A459" s="173">
        <v>167</v>
      </c>
      <c r="B459" s="174" t="s">
        <v>834</v>
      </c>
      <c r="C459" s="180" t="s">
        <v>835</v>
      </c>
      <c r="D459" s="175" t="s">
        <v>246</v>
      </c>
      <c r="E459" s="176">
        <v>506.1</v>
      </c>
      <c r="F459" s="177"/>
      <c r="G459" s="178">
        <f>ROUND(E459*F459,2)</f>
        <v>0</v>
      </c>
      <c r="H459" s="146"/>
      <c r="I459" s="146"/>
      <c r="J459" s="146"/>
      <c r="K459" s="146"/>
      <c r="L459" s="146"/>
      <c r="M459" s="146"/>
      <c r="N459" s="146"/>
      <c r="O459" s="146"/>
      <c r="P459" s="146"/>
      <c r="Q459" s="146"/>
      <c r="R459" s="146"/>
      <c r="S459" s="146"/>
      <c r="T459" s="146"/>
    </row>
    <row r="460" spans="1:20" ht="22.5" outlineLevel="1" x14ac:dyDescent="0.2">
      <c r="A460" s="167">
        <v>168</v>
      </c>
      <c r="B460" s="168" t="s">
        <v>836</v>
      </c>
      <c r="C460" s="181" t="s">
        <v>837</v>
      </c>
      <c r="D460" s="169" t="s">
        <v>246</v>
      </c>
      <c r="E460" s="170">
        <v>86.02</v>
      </c>
      <c r="F460" s="171"/>
      <c r="G460" s="172">
        <f>ROUND(E460*F460,2)</f>
        <v>0</v>
      </c>
      <c r="H460" s="146"/>
      <c r="I460" s="146"/>
      <c r="J460" s="146"/>
      <c r="K460" s="146"/>
      <c r="L460" s="146"/>
      <c r="M460" s="146"/>
      <c r="N460" s="146"/>
      <c r="O460" s="146"/>
      <c r="P460" s="146"/>
      <c r="Q460" s="146"/>
      <c r="R460" s="146"/>
      <c r="S460" s="146"/>
      <c r="T460" s="146"/>
    </row>
    <row r="461" spans="1:20" outlineLevel="2" x14ac:dyDescent="0.2">
      <c r="A461" s="153"/>
      <c r="B461" s="154"/>
      <c r="C461" s="187" t="s">
        <v>838</v>
      </c>
      <c r="D461" s="185"/>
      <c r="E461" s="186">
        <v>86.02</v>
      </c>
      <c r="F461" s="156"/>
      <c r="G461" s="156"/>
      <c r="H461" s="146"/>
      <c r="I461" s="146"/>
      <c r="J461" s="146"/>
      <c r="K461" s="146"/>
      <c r="L461" s="146"/>
      <c r="M461" s="146"/>
      <c r="N461" s="146"/>
      <c r="O461" s="146"/>
      <c r="P461" s="146"/>
      <c r="Q461" s="146"/>
      <c r="R461" s="146"/>
      <c r="S461" s="146"/>
      <c r="T461" s="146"/>
    </row>
    <row r="462" spans="1:20" outlineLevel="1" x14ac:dyDescent="0.2">
      <c r="A462" s="173">
        <v>169</v>
      </c>
      <c r="B462" s="174" t="s">
        <v>839</v>
      </c>
      <c r="C462" s="180" t="s">
        <v>840</v>
      </c>
      <c r="D462" s="175" t="s">
        <v>246</v>
      </c>
      <c r="E462" s="176">
        <v>310</v>
      </c>
      <c r="F462" s="177"/>
      <c r="G462" s="178">
        <f>ROUND(E462*F462,2)</f>
        <v>0</v>
      </c>
      <c r="H462" s="146"/>
      <c r="I462" s="146"/>
      <c r="J462" s="146"/>
      <c r="K462" s="146"/>
      <c r="L462" s="146"/>
      <c r="M462" s="146"/>
      <c r="N462" s="146"/>
      <c r="O462" s="146"/>
      <c r="P462" s="146"/>
      <c r="Q462" s="146"/>
      <c r="R462" s="146"/>
      <c r="S462" s="146"/>
      <c r="T462" s="146"/>
    </row>
    <row r="463" spans="1:20" ht="22.5" outlineLevel="1" x14ac:dyDescent="0.2">
      <c r="A463" s="173">
        <v>170</v>
      </c>
      <c r="B463" s="174" t="s">
        <v>841</v>
      </c>
      <c r="C463" s="180" t="s">
        <v>842</v>
      </c>
      <c r="D463" s="175" t="s">
        <v>246</v>
      </c>
      <c r="E463" s="176">
        <v>506.1</v>
      </c>
      <c r="F463" s="177"/>
      <c r="G463" s="178">
        <f>ROUND(E463*F463,2)</f>
        <v>0</v>
      </c>
      <c r="H463" s="146"/>
      <c r="I463" s="146"/>
      <c r="J463" s="146"/>
      <c r="K463" s="146"/>
      <c r="L463" s="146"/>
      <c r="M463" s="146"/>
      <c r="N463" s="146"/>
      <c r="O463" s="146"/>
      <c r="P463" s="146"/>
      <c r="Q463" s="146"/>
      <c r="R463" s="146"/>
      <c r="S463" s="146"/>
      <c r="T463" s="146"/>
    </row>
    <row r="464" spans="1:20" outlineLevel="1" x14ac:dyDescent="0.2">
      <c r="A464" s="167">
        <v>171</v>
      </c>
      <c r="B464" s="168" t="s">
        <v>843</v>
      </c>
      <c r="C464" s="181" t="s">
        <v>844</v>
      </c>
      <c r="D464" s="169" t="s">
        <v>234</v>
      </c>
      <c r="E464" s="170">
        <v>3.7360000000000002</v>
      </c>
      <c r="F464" s="171"/>
      <c r="G464" s="172">
        <f>ROUND(E464*F464,2)</f>
        <v>0</v>
      </c>
      <c r="H464" s="146"/>
      <c r="I464" s="146"/>
      <c r="J464" s="146"/>
      <c r="K464" s="146"/>
      <c r="L464" s="146"/>
      <c r="M464" s="146"/>
      <c r="N464" s="146"/>
      <c r="O464" s="146"/>
      <c r="P464" s="146"/>
      <c r="Q464" s="146"/>
      <c r="R464" s="146"/>
      <c r="S464" s="146"/>
      <c r="T464" s="146"/>
    </row>
    <row r="465" spans="1:20" outlineLevel="2" x14ac:dyDescent="0.2">
      <c r="A465" s="153"/>
      <c r="B465" s="154"/>
      <c r="C465" s="187" t="s">
        <v>845</v>
      </c>
      <c r="D465" s="185"/>
      <c r="E465" s="186">
        <v>3.15</v>
      </c>
      <c r="F465" s="156"/>
      <c r="G465" s="156"/>
      <c r="H465" s="146"/>
      <c r="I465" s="146"/>
      <c r="J465" s="146"/>
      <c r="K465" s="146"/>
      <c r="L465" s="146"/>
      <c r="M465" s="146"/>
      <c r="N465" s="146"/>
      <c r="O465" s="146"/>
      <c r="P465" s="146"/>
      <c r="Q465" s="146"/>
      <c r="R465" s="146"/>
      <c r="S465" s="146"/>
      <c r="T465" s="146"/>
    </row>
    <row r="466" spans="1:20" outlineLevel="3" x14ac:dyDescent="0.2">
      <c r="A466" s="153"/>
      <c r="B466" s="154"/>
      <c r="C466" s="187" t="s">
        <v>846</v>
      </c>
      <c r="D466" s="185"/>
      <c r="E466" s="186">
        <v>0.57999999999999996</v>
      </c>
      <c r="F466" s="156"/>
      <c r="G466" s="156"/>
      <c r="H466" s="146"/>
      <c r="I466" s="146"/>
      <c r="J466" s="146"/>
      <c r="K466" s="146"/>
      <c r="L466" s="146"/>
      <c r="M466" s="146"/>
      <c r="N466" s="146"/>
      <c r="O466" s="146"/>
      <c r="P466" s="146"/>
      <c r="Q466" s="146"/>
      <c r="R466" s="146"/>
      <c r="S466" s="146"/>
      <c r="T466" s="146"/>
    </row>
    <row r="467" spans="1:20" outlineLevel="1" x14ac:dyDescent="0.2">
      <c r="A467" s="167">
        <v>172</v>
      </c>
      <c r="B467" s="168" t="s">
        <v>847</v>
      </c>
      <c r="C467" s="181" t="s">
        <v>848</v>
      </c>
      <c r="D467" s="169" t="s">
        <v>344</v>
      </c>
      <c r="E467" s="170">
        <v>18</v>
      </c>
      <c r="F467" s="171"/>
      <c r="G467" s="172">
        <f>ROUND(E467*F467,2)</f>
        <v>0</v>
      </c>
      <c r="H467" s="146"/>
      <c r="I467" s="146"/>
      <c r="J467" s="146"/>
      <c r="K467" s="146"/>
      <c r="L467" s="146"/>
      <c r="M467" s="146"/>
      <c r="N467" s="146"/>
      <c r="O467" s="146"/>
      <c r="P467" s="146"/>
      <c r="Q467" s="146"/>
      <c r="R467" s="146"/>
      <c r="S467" s="146"/>
      <c r="T467" s="146"/>
    </row>
    <row r="468" spans="1:20" outlineLevel="2" x14ac:dyDescent="0.2">
      <c r="A468" s="153"/>
      <c r="B468" s="154"/>
      <c r="C468" s="187" t="s">
        <v>849</v>
      </c>
      <c r="D468" s="185"/>
      <c r="E468" s="186">
        <v>18</v>
      </c>
      <c r="F468" s="156"/>
      <c r="G468" s="156"/>
      <c r="H468" s="146"/>
      <c r="I468" s="146"/>
      <c r="J468" s="146"/>
      <c r="K468" s="146"/>
      <c r="L468" s="146"/>
      <c r="M468" s="146"/>
      <c r="N468" s="146"/>
      <c r="O468" s="146"/>
      <c r="P468" s="146"/>
      <c r="Q468" s="146"/>
      <c r="R468" s="146"/>
      <c r="S468" s="146"/>
      <c r="T468" s="146"/>
    </row>
    <row r="469" spans="1:20" outlineLevel="1" x14ac:dyDescent="0.2">
      <c r="A469" s="167">
        <v>173</v>
      </c>
      <c r="B469" s="168" t="s">
        <v>850</v>
      </c>
      <c r="C469" s="181" t="s">
        <v>851</v>
      </c>
      <c r="D469" s="169" t="s">
        <v>344</v>
      </c>
      <c r="E469" s="170">
        <v>21.6</v>
      </c>
      <c r="F469" s="171"/>
      <c r="G469" s="172">
        <f>ROUND(E469*F469,2)</f>
        <v>0</v>
      </c>
      <c r="H469" s="146"/>
      <c r="I469" s="146"/>
      <c r="J469" s="146"/>
      <c r="K469" s="146"/>
      <c r="L469" s="146"/>
      <c r="M469" s="146"/>
      <c r="N469" s="146"/>
      <c r="O469" s="146"/>
      <c r="P469" s="146"/>
      <c r="Q469" s="146"/>
      <c r="R469" s="146"/>
      <c r="S469" s="146"/>
      <c r="T469" s="146"/>
    </row>
    <row r="470" spans="1:20" outlineLevel="2" x14ac:dyDescent="0.2">
      <c r="A470" s="153"/>
      <c r="B470" s="154"/>
      <c r="C470" s="187" t="s">
        <v>852</v>
      </c>
      <c r="D470" s="185"/>
      <c r="E470" s="186">
        <v>21.6</v>
      </c>
      <c r="F470" s="156"/>
      <c r="G470" s="156"/>
      <c r="H470" s="146"/>
      <c r="I470" s="146"/>
      <c r="J470" s="146"/>
      <c r="K470" s="146"/>
      <c r="L470" s="146"/>
      <c r="M470" s="146"/>
      <c r="N470" s="146"/>
      <c r="O470" s="146"/>
      <c r="P470" s="146"/>
      <c r="Q470" s="146"/>
      <c r="R470" s="146"/>
      <c r="S470" s="146"/>
      <c r="T470" s="146"/>
    </row>
    <row r="471" spans="1:20" outlineLevel="1" x14ac:dyDescent="0.2">
      <c r="A471" s="167">
        <v>174</v>
      </c>
      <c r="B471" s="168" t="s">
        <v>853</v>
      </c>
      <c r="C471" s="181" t="s">
        <v>854</v>
      </c>
      <c r="D471" s="169" t="s">
        <v>234</v>
      </c>
      <c r="E471" s="170">
        <v>1.9008</v>
      </c>
      <c r="F471" s="171"/>
      <c r="G471" s="172">
        <f>ROUND(E471*F471,2)</f>
        <v>0</v>
      </c>
      <c r="H471" s="146"/>
      <c r="I471" s="146"/>
      <c r="J471" s="146"/>
      <c r="K471" s="146"/>
      <c r="L471" s="146"/>
      <c r="M471" s="146"/>
      <c r="N471" s="146"/>
      <c r="O471" s="146"/>
      <c r="P471" s="146"/>
      <c r="Q471" s="146"/>
      <c r="R471" s="146"/>
      <c r="S471" s="146"/>
      <c r="T471" s="146"/>
    </row>
    <row r="472" spans="1:20" outlineLevel="2" x14ac:dyDescent="0.2">
      <c r="A472" s="153"/>
      <c r="B472" s="154"/>
      <c r="C472" s="187" t="s">
        <v>855</v>
      </c>
      <c r="D472" s="185"/>
      <c r="E472" s="186">
        <v>0.76</v>
      </c>
      <c r="F472" s="156"/>
      <c r="G472" s="156"/>
      <c r="H472" s="146"/>
      <c r="I472" s="146"/>
      <c r="J472" s="146"/>
      <c r="K472" s="146"/>
      <c r="L472" s="146"/>
      <c r="M472" s="146"/>
      <c r="N472" s="146"/>
      <c r="O472" s="146"/>
      <c r="P472" s="146"/>
      <c r="Q472" s="146"/>
      <c r="R472" s="146"/>
      <c r="S472" s="146"/>
      <c r="T472" s="146"/>
    </row>
    <row r="473" spans="1:20" outlineLevel="3" x14ac:dyDescent="0.2">
      <c r="A473" s="153"/>
      <c r="B473" s="154"/>
      <c r="C473" s="187" t="s">
        <v>856</v>
      </c>
      <c r="D473" s="185"/>
      <c r="E473" s="186">
        <v>1.1399999999999999</v>
      </c>
      <c r="F473" s="156"/>
      <c r="G473" s="156"/>
      <c r="H473" s="146"/>
      <c r="I473" s="146"/>
      <c r="J473" s="146"/>
      <c r="K473" s="146"/>
      <c r="L473" s="146"/>
      <c r="M473" s="146"/>
      <c r="N473" s="146"/>
      <c r="O473" s="146"/>
      <c r="P473" s="146"/>
      <c r="Q473" s="146"/>
      <c r="R473" s="146"/>
      <c r="S473" s="146"/>
      <c r="T473" s="146"/>
    </row>
    <row r="474" spans="1:20" ht="22.5" outlineLevel="1" x14ac:dyDescent="0.2">
      <c r="A474" s="173">
        <v>175</v>
      </c>
      <c r="B474" s="174" t="s">
        <v>857</v>
      </c>
      <c r="C474" s="180" t="s">
        <v>858</v>
      </c>
      <c r="D474" s="175" t="s">
        <v>246</v>
      </c>
      <c r="E474" s="176">
        <v>310</v>
      </c>
      <c r="F474" s="177"/>
      <c r="G474" s="178">
        <f>ROUND(E474*F474,2)</f>
        <v>0</v>
      </c>
      <c r="H474" s="146"/>
      <c r="I474" s="146"/>
      <c r="J474" s="146"/>
      <c r="K474" s="146"/>
      <c r="L474" s="146"/>
      <c r="M474" s="146"/>
      <c r="N474" s="146"/>
      <c r="O474" s="146"/>
      <c r="P474" s="146"/>
      <c r="Q474" s="146"/>
      <c r="R474" s="146"/>
      <c r="S474" s="146"/>
      <c r="T474" s="146"/>
    </row>
    <row r="475" spans="1:20" ht="22.5" outlineLevel="1" x14ac:dyDescent="0.2">
      <c r="A475" s="173">
        <v>176</v>
      </c>
      <c r="B475" s="174" t="s">
        <v>859</v>
      </c>
      <c r="C475" s="180" t="s">
        <v>860</v>
      </c>
      <c r="D475" s="175" t="s">
        <v>246</v>
      </c>
      <c r="E475" s="176">
        <v>310</v>
      </c>
      <c r="F475" s="177"/>
      <c r="G475" s="178">
        <f>ROUND(E475*F475,2)</f>
        <v>0</v>
      </c>
      <c r="H475" s="146"/>
      <c r="I475" s="146"/>
      <c r="J475" s="146"/>
      <c r="K475" s="146"/>
      <c r="L475" s="146"/>
      <c r="M475" s="146"/>
      <c r="N475" s="146"/>
      <c r="O475" s="146"/>
      <c r="P475" s="146"/>
      <c r="Q475" s="146"/>
      <c r="R475" s="146"/>
      <c r="S475" s="146"/>
      <c r="T475" s="146"/>
    </row>
    <row r="476" spans="1:20" ht="22.5" outlineLevel="1" x14ac:dyDescent="0.2">
      <c r="A476" s="173">
        <v>177</v>
      </c>
      <c r="B476" s="174" t="s">
        <v>861</v>
      </c>
      <c r="C476" s="180" t="s">
        <v>862</v>
      </c>
      <c r="D476" s="175" t="s">
        <v>283</v>
      </c>
      <c r="E476" s="176">
        <v>15.870369999999999</v>
      </c>
      <c r="F476" s="177"/>
      <c r="G476" s="178">
        <f>ROUND(E476*F476,2)</f>
        <v>0</v>
      </c>
      <c r="H476" s="146"/>
      <c r="I476" s="146"/>
      <c r="J476" s="146"/>
      <c r="K476" s="146"/>
      <c r="L476" s="146"/>
      <c r="M476" s="146"/>
      <c r="N476" s="146"/>
      <c r="O476" s="146"/>
      <c r="P476" s="146"/>
      <c r="Q476" s="146"/>
      <c r="R476" s="146"/>
      <c r="S476" s="146"/>
      <c r="T476" s="146"/>
    </row>
    <row r="477" spans="1:20" outlineLevel="1" x14ac:dyDescent="0.2">
      <c r="A477" s="167">
        <v>178</v>
      </c>
      <c r="B477" s="168" t="s">
        <v>863</v>
      </c>
      <c r="C477" s="181" t="s">
        <v>864</v>
      </c>
      <c r="D477" s="169" t="s">
        <v>234</v>
      </c>
      <c r="E477" s="170">
        <v>5.6368</v>
      </c>
      <c r="F477" s="171"/>
      <c r="G477" s="172">
        <f>ROUND(E477*F477,2)</f>
        <v>0</v>
      </c>
      <c r="H477" s="146"/>
      <c r="I477" s="146"/>
      <c r="J477" s="146"/>
      <c r="K477" s="146"/>
      <c r="L477" s="146"/>
      <c r="M477" s="146"/>
      <c r="N477" s="146"/>
      <c r="O477" s="146"/>
      <c r="P477" s="146"/>
      <c r="Q477" s="146"/>
      <c r="R477" s="146"/>
      <c r="S477" s="146"/>
      <c r="T477" s="146"/>
    </row>
    <row r="478" spans="1:20" outlineLevel="2" x14ac:dyDescent="0.2">
      <c r="A478" s="153"/>
      <c r="B478" s="154"/>
      <c r="C478" s="187" t="s">
        <v>865</v>
      </c>
      <c r="D478" s="185"/>
      <c r="E478" s="186">
        <v>3.74</v>
      </c>
      <c r="F478" s="156"/>
      <c r="G478" s="156"/>
      <c r="H478" s="146"/>
      <c r="I478" s="146"/>
      <c r="J478" s="146"/>
      <c r="K478" s="146"/>
      <c r="L478" s="146"/>
      <c r="M478" s="146"/>
      <c r="N478" s="146"/>
      <c r="O478" s="146"/>
      <c r="P478" s="146"/>
      <c r="Q478" s="146"/>
      <c r="R478" s="146"/>
      <c r="S478" s="146"/>
      <c r="T478" s="146"/>
    </row>
    <row r="479" spans="1:20" outlineLevel="3" x14ac:dyDescent="0.2">
      <c r="A479" s="153"/>
      <c r="B479" s="154"/>
      <c r="C479" s="187" t="s">
        <v>866</v>
      </c>
      <c r="D479" s="185"/>
      <c r="E479" s="186">
        <v>1.9</v>
      </c>
      <c r="F479" s="156"/>
      <c r="G479" s="156"/>
      <c r="H479" s="146"/>
      <c r="I479" s="146"/>
      <c r="J479" s="146"/>
      <c r="K479" s="146"/>
      <c r="L479" s="146"/>
      <c r="M479" s="146"/>
      <c r="N479" s="146"/>
      <c r="O479" s="146"/>
      <c r="P479" s="146"/>
      <c r="Q479" s="146"/>
      <c r="R479" s="146"/>
      <c r="S479" s="146"/>
      <c r="T479" s="146"/>
    </row>
    <row r="480" spans="1:20" outlineLevel="1" x14ac:dyDescent="0.2">
      <c r="A480" s="173">
        <v>179</v>
      </c>
      <c r="B480" s="174" t="s">
        <v>867</v>
      </c>
      <c r="C480" s="180" t="s">
        <v>868</v>
      </c>
      <c r="D480" s="175" t="s">
        <v>743</v>
      </c>
      <c r="E480" s="176">
        <v>1</v>
      </c>
      <c r="F480" s="177"/>
      <c r="G480" s="178">
        <f>ROUND(E480*F480,2)</f>
        <v>0</v>
      </c>
      <c r="H480" s="146"/>
      <c r="I480" s="146"/>
      <c r="J480" s="146"/>
      <c r="K480" s="146"/>
      <c r="L480" s="146"/>
      <c r="M480" s="146"/>
      <c r="N480" s="146"/>
      <c r="O480" s="146"/>
      <c r="P480" s="146"/>
      <c r="Q480" s="146"/>
      <c r="R480" s="146"/>
      <c r="S480" s="146"/>
      <c r="T480" s="146"/>
    </row>
    <row r="481" spans="1:20" outlineLevel="1" x14ac:dyDescent="0.2">
      <c r="A481" s="173">
        <v>180</v>
      </c>
      <c r="B481" s="174" t="s">
        <v>869</v>
      </c>
      <c r="C481" s="180" t="s">
        <v>870</v>
      </c>
      <c r="D481" s="175" t="s">
        <v>246</v>
      </c>
      <c r="E481" s="176">
        <v>506.1</v>
      </c>
      <c r="F481" s="177"/>
      <c r="G481" s="178">
        <f>ROUND(E481*F481,2)</f>
        <v>0</v>
      </c>
      <c r="H481" s="146"/>
      <c r="I481" s="146"/>
      <c r="J481" s="146"/>
      <c r="K481" s="146"/>
      <c r="L481" s="146"/>
      <c r="M481" s="146"/>
      <c r="N481" s="146"/>
      <c r="O481" s="146"/>
      <c r="P481" s="146"/>
      <c r="Q481" s="146"/>
      <c r="R481" s="146"/>
      <c r="S481" s="146"/>
      <c r="T481" s="146"/>
    </row>
    <row r="482" spans="1:20" outlineLevel="1" x14ac:dyDescent="0.2">
      <c r="A482" s="167">
        <v>181</v>
      </c>
      <c r="B482" s="168" t="s">
        <v>871</v>
      </c>
      <c r="C482" s="181" t="s">
        <v>872</v>
      </c>
      <c r="D482" s="169" t="s">
        <v>246</v>
      </c>
      <c r="E482" s="170">
        <v>620</v>
      </c>
      <c r="F482" s="171"/>
      <c r="G482" s="172">
        <f>ROUND(E482*F482,2)</f>
        <v>0</v>
      </c>
      <c r="H482" s="146"/>
      <c r="I482" s="146"/>
      <c r="J482" s="146"/>
      <c r="K482" s="146"/>
      <c r="L482" s="146"/>
      <c r="M482" s="146"/>
      <c r="N482" s="146"/>
      <c r="O482" s="146"/>
      <c r="P482" s="146"/>
      <c r="Q482" s="146"/>
      <c r="R482" s="146"/>
      <c r="S482" s="146"/>
      <c r="T482" s="146"/>
    </row>
    <row r="483" spans="1:20" outlineLevel="2" x14ac:dyDescent="0.2">
      <c r="A483" s="153"/>
      <c r="B483" s="154"/>
      <c r="C483" s="187" t="s">
        <v>873</v>
      </c>
      <c r="D483" s="185"/>
      <c r="E483" s="186">
        <v>620</v>
      </c>
      <c r="F483" s="156"/>
      <c r="G483" s="156"/>
      <c r="H483" s="146"/>
      <c r="I483" s="146"/>
      <c r="J483" s="146"/>
      <c r="K483" s="146"/>
      <c r="L483" s="146"/>
      <c r="M483" s="146"/>
      <c r="N483" s="146"/>
      <c r="O483" s="146"/>
      <c r="P483" s="146"/>
      <c r="Q483" s="146"/>
      <c r="R483" s="146"/>
      <c r="S483" s="146"/>
      <c r="T483" s="146"/>
    </row>
    <row r="484" spans="1:20" outlineLevel="1" x14ac:dyDescent="0.2">
      <c r="A484" s="167">
        <v>182</v>
      </c>
      <c r="B484" s="168" t="s">
        <v>874</v>
      </c>
      <c r="C484" s="181" t="s">
        <v>875</v>
      </c>
      <c r="D484" s="169" t="s">
        <v>246</v>
      </c>
      <c r="E484" s="170">
        <v>341</v>
      </c>
      <c r="F484" s="171"/>
      <c r="G484" s="172">
        <f>ROUND(E484*F484,2)</f>
        <v>0</v>
      </c>
      <c r="H484" s="146"/>
      <c r="I484" s="146"/>
      <c r="J484" s="146"/>
      <c r="K484" s="146"/>
      <c r="L484" s="146"/>
      <c r="M484" s="146"/>
      <c r="N484" s="146"/>
      <c r="O484" s="146"/>
      <c r="P484" s="146"/>
      <c r="Q484" s="146"/>
      <c r="R484" s="146"/>
      <c r="S484" s="146"/>
      <c r="T484" s="146"/>
    </row>
    <row r="485" spans="1:20" outlineLevel="2" x14ac:dyDescent="0.2">
      <c r="A485" s="153"/>
      <c r="B485" s="154"/>
      <c r="C485" s="187" t="s">
        <v>829</v>
      </c>
      <c r="D485" s="185"/>
      <c r="E485" s="186">
        <v>341</v>
      </c>
      <c r="F485" s="156"/>
      <c r="G485" s="156"/>
      <c r="H485" s="146"/>
      <c r="I485" s="146"/>
      <c r="J485" s="146"/>
      <c r="K485" s="146"/>
      <c r="L485" s="146"/>
      <c r="M485" s="146"/>
      <c r="N485" s="146"/>
      <c r="O485" s="146"/>
      <c r="P485" s="146"/>
      <c r="Q485" s="146"/>
      <c r="R485" s="146"/>
      <c r="S485" s="146"/>
      <c r="T485" s="146"/>
    </row>
    <row r="486" spans="1:20" x14ac:dyDescent="0.2">
      <c r="A486" s="160" t="s">
        <v>192</v>
      </c>
      <c r="B486" s="161" t="s">
        <v>146</v>
      </c>
      <c r="C486" s="179" t="s">
        <v>147</v>
      </c>
      <c r="D486" s="162"/>
      <c r="E486" s="163"/>
      <c r="F486" s="164"/>
      <c r="G486" s="165">
        <f>SUM(G487:G507)</f>
        <v>0</v>
      </c>
    </row>
    <row r="487" spans="1:20" ht="22.5" outlineLevel="1" x14ac:dyDescent="0.2">
      <c r="A487" s="173">
        <v>183</v>
      </c>
      <c r="B487" s="174" t="s">
        <v>876</v>
      </c>
      <c r="C487" s="180" t="s">
        <v>877</v>
      </c>
      <c r="D487" s="175" t="s">
        <v>246</v>
      </c>
      <c r="E487" s="176">
        <v>506.1</v>
      </c>
      <c r="F487" s="177"/>
      <c r="G487" s="178">
        <f t="shared" ref="G487:G493" si="3">ROUND(E487*F487,2)</f>
        <v>0</v>
      </c>
      <c r="H487" s="146"/>
      <c r="I487" s="146"/>
      <c r="J487" s="146"/>
      <c r="K487" s="146"/>
      <c r="L487" s="146"/>
      <c r="M487" s="146"/>
      <c r="N487" s="146"/>
      <c r="O487" s="146"/>
      <c r="P487" s="146"/>
      <c r="Q487" s="146"/>
      <c r="R487" s="146"/>
      <c r="S487" s="146"/>
      <c r="T487" s="146"/>
    </row>
    <row r="488" spans="1:20" outlineLevel="1" x14ac:dyDescent="0.2">
      <c r="A488" s="173">
        <v>184</v>
      </c>
      <c r="B488" s="174" t="s">
        <v>878</v>
      </c>
      <c r="C488" s="180" t="s">
        <v>879</v>
      </c>
      <c r="D488" s="175" t="s">
        <v>344</v>
      </c>
      <c r="E488" s="176">
        <v>110</v>
      </c>
      <c r="F488" s="177"/>
      <c r="G488" s="178">
        <f t="shared" si="3"/>
        <v>0</v>
      </c>
      <c r="H488" s="146"/>
      <c r="I488" s="146"/>
      <c r="J488" s="146"/>
      <c r="K488" s="146"/>
      <c r="L488" s="146"/>
      <c r="M488" s="146"/>
      <c r="N488" s="146"/>
      <c r="O488" s="146"/>
      <c r="P488" s="146"/>
      <c r="Q488" s="146"/>
      <c r="R488" s="146"/>
      <c r="S488" s="146"/>
      <c r="T488" s="146"/>
    </row>
    <row r="489" spans="1:20" outlineLevel="1" x14ac:dyDescent="0.2">
      <c r="A489" s="173">
        <v>185</v>
      </c>
      <c r="B489" s="174" t="s">
        <v>880</v>
      </c>
      <c r="C489" s="180" t="s">
        <v>881</v>
      </c>
      <c r="D489" s="175" t="s">
        <v>220</v>
      </c>
      <c r="E489" s="176">
        <v>3</v>
      </c>
      <c r="F489" s="177"/>
      <c r="G489" s="178">
        <f t="shared" si="3"/>
        <v>0</v>
      </c>
      <c r="H489" s="146"/>
      <c r="I489" s="146"/>
      <c r="J489" s="146"/>
      <c r="K489" s="146"/>
      <c r="L489" s="146"/>
      <c r="M489" s="146"/>
      <c r="N489" s="146"/>
      <c r="O489" s="146"/>
      <c r="P489" s="146"/>
      <c r="Q489" s="146"/>
      <c r="R489" s="146"/>
      <c r="S489" s="146"/>
      <c r="T489" s="146"/>
    </row>
    <row r="490" spans="1:20" outlineLevel="1" x14ac:dyDescent="0.2">
      <c r="A490" s="173">
        <v>186</v>
      </c>
      <c r="B490" s="174" t="s">
        <v>882</v>
      </c>
      <c r="C490" s="180" t="s">
        <v>883</v>
      </c>
      <c r="D490" s="175" t="s">
        <v>220</v>
      </c>
      <c r="E490" s="176">
        <v>14</v>
      </c>
      <c r="F490" s="177"/>
      <c r="G490" s="178">
        <f t="shared" si="3"/>
        <v>0</v>
      </c>
      <c r="H490" s="146"/>
      <c r="I490" s="146"/>
      <c r="J490" s="146"/>
      <c r="K490" s="146"/>
      <c r="L490" s="146"/>
      <c r="M490" s="146"/>
      <c r="N490" s="146"/>
      <c r="O490" s="146"/>
      <c r="P490" s="146"/>
      <c r="Q490" s="146"/>
      <c r="R490" s="146"/>
      <c r="S490" s="146"/>
      <c r="T490" s="146"/>
    </row>
    <row r="491" spans="1:20" outlineLevel="1" x14ac:dyDescent="0.2">
      <c r="A491" s="173">
        <v>187</v>
      </c>
      <c r="B491" s="174" t="s">
        <v>884</v>
      </c>
      <c r="C491" s="180" t="s">
        <v>885</v>
      </c>
      <c r="D491" s="175" t="s">
        <v>220</v>
      </c>
      <c r="E491" s="176">
        <v>7</v>
      </c>
      <c r="F491" s="177"/>
      <c r="G491" s="178">
        <f t="shared" si="3"/>
        <v>0</v>
      </c>
      <c r="H491" s="146"/>
      <c r="I491" s="146"/>
      <c r="J491" s="146"/>
      <c r="K491" s="146"/>
      <c r="L491" s="146"/>
      <c r="M491" s="146"/>
      <c r="N491" s="146"/>
      <c r="O491" s="146"/>
      <c r="P491" s="146"/>
      <c r="Q491" s="146"/>
      <c r="R491" s="146"/>
      <c r="S491" s="146"/>
      <c r="T491" s="146"/>
    </row>
    <row r="492" spans="1:20" outlineLevel="1" x14ac:dyDescent="0.2">
      <c r="A492" s="173">
        <v>188</v>
      </c>
      <c r="B492" s="174" t="s">
        <v>886</v>
      </c>
      <c r="C492" s="180" t="s">
        <v>887</v>
      </c>
      <c r="D492" s="175" t="s">
        <v>344</v>
      </c>
      <c r="E492" s="176">
        <v>95</v>
      </c>
      <c r="F492" s="177"/>
      <c r="G492" s="178">
        <f t="shared" si="3"/>
        <v>0</v>
      </c>
      <c r="H492" s="146"/>
      <c r="I492" s="146"/>
      <c r="J492" s="146"/>
      <c r="K492" s="146"/>
      <c r="L492" s="146"/>
      <c r="M492" s="146"/>
      <c r="N492" s="146"/>
      <c r="O492" s="146"/>
      <c r="P492" s="146"/>
      <c r="Q492" s="146"/>
      <c r="R492" s="146"/>
      <c r="S492" s="146"/>
      <c r="T492" s="146"/>
    </row>
    <row r="493" spans="1:20" ht="22.5" outlineLevel="1" x14ac:dyDescent="0.2">
      <c r="A493" s="167">
        <v>189</v>
      </c>
      <c r="B493" s="168" t="s">
        <v>888</v>
      </c>
      <c r="C493" s="181" t="s">
        <v>889</v>
      </c>
      <c r="D493" s="169" t="s">
        <v>344</v>
      </c>
      <c r="E493" s="170">
        <v>27</v>
      </c>
      <c r="F493" s="171"/>
      <c r="G493" s="172">
        <f t="shared" si="3"/>
        <v>0</v>
      </c>
      <c r="H493" s="146"/>
      <c r="I493" s="146"/>
      <c r="J493" s="146"/>
      <c r="K493" s="146"/>
      <c r="L493" s="146"/>
      <c r="M493" s="146"/>
      <c r="N493" s="146"/>
      <c r="O493" s="146"/>
      <c r="P493" s="146"/>
      <c r="Q493" s="146"/>
      <c r="R493" s="146"/>
      <c r="S493" s="146"/>
      <c r="T493" s="146"/>
    </row>
    <row r="494" spans="1:20" outlineLevel="2" x14ac:dyDescent="0.2">
      <c r="A494" s="153"/>
      <c r="B494" s="154"/>
      <c r="C494" s="187" t="s">
        <v>890</v>
      </c>
      <c r="D494" s="185"/>
      <c r="E494" s="186">
        <v>27</v>
      </c>
      <c r="F494" s="156"/>
      <c r="G494" s="156"/>
      <c r="H494" s="146"/>
      <c r="I494" s="146"/>
      <c r="J494" s="146"/>
      <c r="K494" s="146"/>
      <c r="L494" s="146"/>
      <c r="M494" s="146"/>
      <c r="N494" s="146"/>
      <c r="O494" s="146"/>
      <c r="P494" s="146"/>
      <c r="Q494" s="146"/>
      <c r="R494" s="146"/>
      <c r="S494" s="146"/>
      <c r="T494" s="146"/>
    </row>
    <row r="495" spans="1:20" ht="22.5" outlineLevel="1" x14ac:dyDescent="0.2">
      <c r="A495" s="173">
        <v>190</v>
      </c>
      <c r="B495" s="174" t="s">
        <v>891</v>
      </c>
      <c r="C495" s="180" t="s">
        <v>892</v>
      </c>
      <c r="D495" s="175" t="s">
        <v>344</v>
      </c>
      <c r="E495" s="176">
        <v>85</v>
      </c>
      <c r="F495" s="177"/>
      <c r="G495" s="178">
        <f>ROUND(E495*F495,2)</f>
        <v>0</v>
      </c>
      <c r="H495" s="146"/>
      <c r="I495" s="146"/>
      <c r="J495" s="146"/>
      <c r="K495" s="146"/>
      <c r="L495" s="146"/>
      <c r="M495" s="146"/>
      <c r="N495" s="146"/>
      <c r="O495" s="146"/>
      <c r="P495" s="146"/>
      <c r="Q495" s="146"/>
      <c r="R495" s="146"/>
      <c r="S495" s="146"/>
      <c r="T495" s="146"/>
    </row>
    <row r="496" spans="1:20" ht="22.5" outlineLevel="1" x14ac:dyDescent="0.2">
      <c r="A496" s="173">
        <v>191</v>
      </c>
      <c r="B496" s="174" t="s">
        <v>893</v>
      </c>
      <c r="C496" s="180" t="s">
        <v>894</v>
      </c>
      <c r="D496" s="175" t="s">
        <v>220</v>
      </c>
      <c r="E496" s="176">
        <v>6</v>
      </c>
      <c r="F496" s="177"/>
      <c r="G496" s="178">
        <f>ROUND(E496*F496,2)</f>
        <v>0</v>
      </c>
      <c r="H496" s="146"/>
      <c r="I496" s="146"/>
      <c r="J496" s="146"/>
      <c r="K496" s="146"/>
      <c r="L496" s="146"/>
      <c r="M496" s="146"/>
      <c r="N496" s="146"/>
      <c r="O496" s="146"/>
      <c r="P496" s="146"/>
      <c r="Q496" s="146"/>
      <c r="R496" s="146"/>
      <c r="S496" s="146"/>
      <c r="T496" s="146"/>
    </row>
    <row r="497" spans="1:20" ht="22.5" outlineLevel="1" x14ac:dyDescent="0.2">
      <c r="A497" s="167">
        <v>192</v>
      </c>
      <c r="B497" s="168" t="s">
        <v>895</v>
      </c>
      <c r="C497" s="181" t="s">
        <v>896</v>
      </c>
      <c r="D497" s="169" t="s">
        <v>344</v>
      </c>
      <c r="E497" s="170">
        <v>3.15</v>
      </c>
      <c r="F497" s="171"/>
      <c r="G497" s="172">
        <f>ROUND(E497*F497,2)</f>
        <v>0</v>
      </c>
      <c r="H497" s="146"/>
      <c r="I497" s="146"/>
      <c r="J497" s="146"/>
      <c r="K497" s="146"/>
      <c r="L497" s="146"/>
      <c r="M497" s="146"/>
      <c r="N497" s="146"/>
      <c r="O497" s="146"/>
      <c r="P497" s="146"/>
      <c r="Q497" s="146"/>
      <c r="R497" s="146"/>
      <c r="S497" s="146"/>
      <c r="T497" s="146"/>
    </row>
    <row r="498" spans="1:20" outlineLevel="2" x14ac:dyDescent="0.2">
      <c r="A498" s="153"/>
      <c r="B498" s="154"/>
      <c r="C498" s="187" t="s">
        <v>897</v>
      </c>
      <c r="D498" s="185"/>
      <c r="E498" s="186">
        <v>3.15</v>
      </c>
      <c r="F498" s="156"/>
      <c r="G498" s="156"/>
      <c r="H498" s="146"/>
      <c r="I498" s="146"/>
      <c r="J498" s="146"/>
      <c r="K498" s="146"/>
      <c r="L498" s="146"/>
      <c r="M498" s="146"/>
      <c r="N498" s="146"/>
      <c r="O498" s="146"/>
      <c r="P498" s="146"/>
      <c r="Q498" s="146"/>
      <c r="R498" s="146"/>
      <c r="S498" s="146"/>
      <c r="T498" s="146"/>
    </row>
    <row r="499" spans="1:20" ht="22.5" outlineLevel="1" x14ac:dyDescent="0.2">
      <c r="A499" s="167">
        <v>193</v>
      </c>
      <c r="B499" s="168" t="s">
        <v>898</v>
      </c>
      <c r="C499" s="181" t="s">
        <v>899</v>
      </c>
      <c r="D499" s="169" t="s">
        <v>344</v>
      </c>
      <c r="E499" s="170">
        <v>30.54</v>
      </c>
      <c r="F499" s="171"/>
      <c r="G499" s="172">
        <f>ROUND(E499*F499,2)</f>
        <v>0</v>
      </c>
      <c r="H499" s="146"/>
      <c r="I499" s="146"/>
      <c r="J499" s="146"/>
      <c r="K499" s="146"/>
      <c r="L499" s="146"/>
      <c r="M499" s="146"/>
      <c r="N499" s="146"/>
      <c r="O499" s="146"/>
      <c r="P499" s="146"/>
      <c r="Q499" s="146"/>
      <c r="R499" s="146"/>
      <c r="S499" s="146"/>
      <c r="T499" s="146"/>
    </row>
    <row r="500" spans="1:20" outlineLevel="2" x14ac:dyDescent="0.2">
      <c r="A500" s="153"/>
      <c r="B500" s="154"/>
      <c r="C500" s="187" t="s">
        <v>900</v>
      </c>
      <c r="D500" s="185"/>
      <c r="E500" s="186">
        <v>30.54</v>
      </c>
      <c r="F500" s="156"/>
      <c r="G500" s="156"/>
      <c r="H500" s="146"/>
      <c r="I500" s="146"/>
      <c r="J500" s="146"/>
      <c r="K500" s="146"/>
      <c r="L500" s="146"/>
      <c r="M500" s="146"/>
      <c r="N500" s="146"/>
      <c r="O500" s="146"/>
      <c r="P500" s="146"/>
      <c r="Q500" s="146"/>
      <c r="R500" s="146"/>
      <c r="S500" s="146"/>
      <c r="T500" s="146"/>
    </row>
    <row r="501" spans="1:20" outlineLevel="1" x14ac:dyDescent="0.2">
      <c r="A501" s="173">
        <v>194</v>
      </c>
      <c r="B501" s="174" t="s">
        <v>901</v>
      </c>
      <c r="C501" s="180" t="s">
        <v>902</v>
      </c>
      <c r="D501" s="175" t="s">
        <v>344</v>
      </c>
      <c r="E501" s="176">
        <v>75</v>
      </c>
      <c r="F501" s="177"/>
      <c r="G501" s="178">
        <f t="shared" ref="G501:G507" si="4">ROUND(E501*F501,2)</f>
        <v>0</v>
      </c>
      <c r="H501" s="146"/>
      <c r="I501" s="146"/>
      <c r="J501" s="146"/>
      <c r="K501" s="146"/>
      <c r="L501" s="146"/>
      <c r="M501" s="146"/>
      <c r="N501" s="146"/>
      <c r="O501" s="146"/>
      <c r="P501" s="146"/>
      <c r="Q501" s="146"/>
      <c r="R501" s="146"/>
      <c r="S501" s="146"/>
      <c r="T501" s="146"/>
    </row>
    <row r="502" spans="1:20" ht="22.5" outlineLevel="1" x14ac:dyDescent="0.2">
      <c r="A502" s="173">
        <v>195</v>
      </c>
      <c r="B502" s="174" t="s">
        <v>903</v>
      </c>
      <c r="C502" s="180" t="s">
        <v>904</v>
      </c>
      <c r="D502" s="175" t="s">
        <v>344</v>
      </c>
      <c r="E502" s="176">
        <v>5</v>
      </c>
      <c r="F502" s="177"/>
      <c r="G502" s="178">
        <f t="shared" si="4"/>
        <v>0</v>
      </c>
      <c r="H502" s="146"/>
      <c r="I502" s="146"/>
      <c r="J502" s="146"/>
      <c r="K502" s="146"/>
      <c r="L502" s="146"/>
      <c r="M502" s="146"/>
      <c r="N502" s="146"/>
      <c r="O502" s="146"/>
      <c r="P502" s="146"/>
      <c r="Q502" s="146"/>
      <c r="R502" s="146"/>
      <c r="S502" s="146"/>
      <c r="T502" s="146"/>
    </row>
    <row r="503" spans="1:20" ht="22.5" outlineLevel="1" x14ac:dyDescent="0.2">
      <c r="A503" s="173">
        <v>196</v>
      </c>
      <c r="B503" s="174" t="s">
        <v>905</v>
      </c>
      <c r="C503" s="180" t="s">
        <v>906</v>
      </c>
      <c r="D503" s="175" t="s">
        <v>344</v>
      </c>
      <c r="E503" s="176">
        <v>48</v>
      </c>
      <c r="F503" s="177"/>
      <c r="G503" s="178">
        <f t="shared" si="4"/>
        <v>0</v>
      </c>
      <c r="H503" s="146"/>
      <c r="I503" s="146"/>
      <c r="J503" s="146"/>
      <c r="K503" s="146"/>
      <c r="L503" s="146"/>
      <c r="M503" s="146"/>
      <c r="N503" s="146"/>
      <c r="O503" s="146"/>
      <c r="P503" s="146"/>
      <c r="Q503" s="146"/>
      <c r="R503" s="146"/>
      <c r="S503" s="146"/>
      <c r="T503" s="146"/>
    </row>
    <row r="504" spans="1:20" outlineLevel="1" x14ac:dyDescent="0.2">
      <c r="A504" s="173">
        <v>197</v>
      </c>
      <c r="B504" s="174" t="s">
        <v>907</v>
      </c>
      <c r="C504" s="180" t="s">
        <v>908</v>
      </c>
      <c r="D504" s="175" t="s">
        <v>344</v>
      </c>
      <c r="E504" s="176">
        <v>225</v>
      </c>
      <c r="F504" s="177"/>
      <c r="G504" s="178">
        <f t="shared" si="4"/>
        <v>0</v>
      </c>
      <c r="H504" s="146"/>
      <c r="I504" s="146"/>
      <c r="J504" s="146"/>
      <c r="K504" s="146"/>
      <c r="L504" s="146"/>
      <c r="M504" s="146"/>
      <c r="N504" s="146"/>
      <c r="O504" s="146"/>
      <c r="P504" s="146"/>
      <c r="Q504" s="146"/>
      <c r="R504" s="146"/>
      <c r="S504" s="146"/>
      <c r="T504" s="146"/>
    </row>
    <row r="505" spans="1:20" outlineLevel="1" x14ac:dyDescent="0.2">
      <c r="A505" s="173">
        <v>198</v>
      </c>
      <c r="B505" s="174" t="s">
        <v>909</v>
      </c>
      <c r="C505" s="180" t="s">
        <v>910</v>
      </c>
      <c r="D505" s="175" t="s">
        <v>283</v>
      </c>
      <c r="E505" s="176">
        <v>11.23893</v>
      </c>
      <c r="F505" s="177"/>
      <c r="G505" s="178">
        <f t="shared" si="4"/>
        <v>0</v>
      </c>
      <c r="H505" s="146"/>
      <c r="I505" s="146"/>
      <c r="J505" s="146"/>
      <c r="K505" s="146"/>
      <c r="L505" s="146"/>
      <c r="M505" s="146"/>
      <c r="N505" s="146"/>
      <c r="O505" s="146"/>
      <c r="P505" s="146"/>
      <c r="Q505" s="146"/>
      <c r="R505" s="146"/>
      <c r="S505" s="146"/>
      <c r="T505" s="146"/>
    </row>
    <row r="506" spans="1:20" outlineLevel="1" x14ac:dyDescent="0.2">
      <c r="A506" s="173">
        <v>199</v>
      </c>
      <c r="B506" s="174" t="s">
        <v>911</v>
      </c>
      <c r="C506" s="180" t="s">
        <v>912</v>
      </c>
      <c r="D506" s="175" t="s">
        <v>220</v>
      </c>
      <c r="E506" s="176">
        <v>4</v>
      </c>
      <c r="F506" s="177"/>
      <c r="G506" s="178">
        <f t="shared" si="4"/>
        <v>0</v>
      </c>
      <c r="H506" s="146"/>
      <c r="I506" s="146"/>
      <c r="J506" s="146"/>
      <c r="K506" s="146"/>
      <c r="L506" s="146"/>
      <c r="M506" s="146"/>
      <c r="N506" s="146"/>
      <c r="O506" s="146"/>
      <c r="P506" s="146"/>
      <c r="Q506" s="146"/>
      <c r="R506" s="146"/>
      <c r="S506" s="146"/>
      <c r="T506" s="146"/>
    </row>
    <row r="507" spans="1:20" outlineLevel="1" x14ac:dyDescent="0.2">
      <c r="A507" s="173">
        <v>200</v>
      </c>
      <c r="B507" s="174" t="s">
        <v>913</v>
      </c>
      <c r="C507" s="180" t="s">
        <v>914</v>
      </c>
      <c r="D507" s="175" t="s">
        <v>246</v>
      </c>
      <c r="E507" s="176">
        <v>506.1</v>
      </c>
      <c r="F507" s="177"/>
      <c r="G507" s="178">
        <f t="shared" si="4"/>
        <v>0</v>
      </c>
      <c r="H507" s="146"/>
      <c r="I507" s="146"/>
      <c r="J507" s="146"/>
      <c r="K507" s="146"/>
      <c r="L507" s="146"/>
      <c r="M507" s="146"/>
      <c r="N507" s="146"/>
      <c r="O507" s="146"/>
      <c r="P507" s="146"/>
      <c r="Q507" s="146"/>
      <c r="R507" s="146"/>
      <c r="S507" s="146"/>
      <c r="T507" s="146"/>
    </row>
    <row r="508" spans="1:20" x14ac:dyDescent="0.2">
      <c r="A508" s="160" t="s">
        <v>192</v>
      </c>
      <c r="B508" s="161" t="s">
        <v>148</v>
      </c>
      <c r="C508" s="179" t="s">
        <v>149</v>
      </c>
      <c r="D508" s="162"/>
      <c r="E508" s="163"/>
      <c r="F508" s="164"/>
      <c r="G508" s="165">
        <f>SUM(G509:G627)</f>
        <v>0</v>
      </c>
    </row>
    <row r="509" spans="1:20" ht="22.5" outlineLevel="1" x14ac:dyDescent="0.2">
      <c r="A509" s="173">
        <v>201</v>
      </c>
      <c r="B509" s="174" t="s">
        <v>915</v>
      </c>
      <c r="C509" s="180" t="s">
        <v>916</v>
      </c>
      <c r="D509" s="175" t="s">
        <v>533</v>
      </c>
      <c r="E509" s="176">
        <v>1</v>
      </c>
      <c r="F509" s="177"/>
      <c r="G509" s="178">
        <f t="shared" ref="G509:G540" si="5">ROUND(E509*F509,2)</f>
        <v>0</v>
      </c>
      <c r="H509" s="146"/>
      <c r="I509" s="146"/>
      <c r="J509" s="146"/>
      <c r="K509" s="146"/>
      <c r="L509" s="146"/>
      <c r="M509" s="146"/>
      <c r="N509" s="146"/>
      <c r="O509" s="146"/>
      <c r="P509" s="146"/>
      <c r="Q509" s="146"/>
      <c r="R509" s="146"/>
      <c r="S509" s="146"/>
      <c r="T509" s="146"/>
    </row>
    <row r="510" spans="1:20" ht="22.5" outlineLevel="1" x14ac:dyDescent="0.2">
      <c r="A510" s="173">
        <v>202</v>
      </c>
      <c r="B510" s="174" t="s">
        <v>917</v>
      </c>
      <c r="C510" s="180" t="s">
        <v>918</v>
      </c>
      <c r="D510" s="175" t="s">
        <v>533</v>
      </c>
      <c r="E510" s="176">
        <v>1</v>
      </c>
      <c r="F510" s="177"/>
      <c r="G510" s="178">
        <f t="shared" si="5"/>
        <v>0</v>
      </c>
      <c r="H510" s="146"/>
      <c r="I510" s="146"/>
      <c r="J510" s="146"/>
      <c r="K510" s="146"/>
      <c r="L510" s="146"/>
      <c r="M510" s="146"/>
      <c r="N510" s="146"/>
      <c r="O510" s="146"/>
      <c r="P510" s="146"/>
      <c r="Q510" s="146"/>
      <c r="R510" s="146"/>
      <c r="S510" s="146"/>
      <c r="T510" s="146"/>
    </row>
    <row r="511" spans="1:20" ht="22.5" outlineLevel="1" x14ac:dyDescent="0.2">
      <c r="A511" s="173">
        <v>203</v>
      </c>
      <c r="B511" s="174" t="s">
        <v>919</v>
      </c>
      <c r="C511" s="180" t="s">
        <v>920</v>
      </c>
      <c r="D511" s="175" t="s">
        <v>533</v>
      </c>
      <c r="E511" s="176">
        <v>1</v>
      </c>
      <c r="F511" s="177"/>
      <c r="G511" s="178">
        <f t="shared" si="5"/>
        <v>0</v>
      </c>
      <c r="H511" s="146"/>
      <c r="I511" s="146"/>
      <c r="J511" s="146"/>
      <c r="K511" s="146"/>
      <c r="L511" s="146"/>
      <c r="M511" s="146"/>
      <c r="N511" s="146"/>
      <c r="O511" s="146"/>
      <c r="P511" s="146"/>
      <c r="Q511" s="146"/>
      <c r="R511" s="146"/>
      <c r="S511" s="146"/>
      <c r="T511" s="146"/>
    </row>
    <row r="512" spans="1:20" ht="22.5" outlineLevel="1" x14ac:dyDescent="0.2">
      <c r="A512" s="173">
        <v>204</v>
      </c>
      <c r="B512" s="174" t="s">
        <v>921</v>
      </c>
      <c r="C512" s="180" t="s">
        <v>922</v>
      </c>
      <c r="D512" s="175" t="s">
        <v>533</v>
      </c>
      <c r="E512" s="176">
        <v>1</v>
      </c>
      <c r="F512" s="177"/>
      <c r="G512" s="178">
        <f t="shared" si="5"/>
        <v>0</v>
      </c>
      <c r="H512" s="146"/>
      <c r="I512" s="146"/>
      <c r="J512" s="146"/>
      <c r="K512" s="146"/>
      <c r="L512" s="146"/>
      <c r="M512" s="146"/>
      <c r="N512" s="146"/>
      <c r="O512" s="146"/>
      <c r="P512" s="146"/>
      <c r="Q512" s="146"/>
      <c r="R512" s="146"/>
      <c r="S512" s="146"/>
      <c r="T512" s="146"/>
    </row>
    <row r="513" spans="1:20" ht="22.5" outlineLevel="1" x14ac:dyDescent="0.2">
      <c r="A513" s="173">
        <v>205</v>
      </c>
      <c r="B513" s="174" t="s">
        <v>923</v>
      </c>
      <c r="C513" s="180" t="s">
        <v>924</v>
      </c>
      <c r="D513" s="175" t="s">
        <v>533</v>
      </c>
      <c r="E513" s="176">
        <v>1</v>
      </c>
      <c r="F513" s="177"/>
      <c r="G513" s="178">
        <f t="shared" si="5"/>
        <v>0</v>
      </c>
      <c r="H513" s="146"/>
      <c r="I513" s="146"/>
      <c r="J513" s="146"/>
      <c r="K513" s="146"/>
      <c r="L513" s="146"/>
      <c r="M513" s="146"/>
      <c r="N513" s="146"/>
      <c r="O513" s="146"/>
      <c r="P513" s="146"/>
      <c r="Q513" s="146"/>
      <c r="R513" s="146"/>
      <c r="S513" s="146"/>
      <c r="T513" s="146"/>
    </row>
    <row r="514" spans="1:20" ht="22.5" outlineLevel="1" x14ac:dyDescent="0.2">
      <c r="A514" s="173">
        <v>206</v>
      </c>
      <c r="B514" s="174" t="s">
        <v>925</v>
      </c>
      <c r="C514" s="180" t="s">
        <v>926</v>
      </c>
      <c r="D514" s="175" t="s">
        <v>533</v>
      </c>
      <c r="E514" s="176">
        <v>1</v>
      </c>
      <c r="F514" s="177"/>
      <c r="G514" s="178">
        <f t="shared" si="5"/>
        <v>0</v>
      </c>
      <c r="H514" s="146"/>
      <c r="I514" s="146"/>
      <c r="J514" s="146"/>
      <c r="K514" s="146"/>
      <c r="L514" s="146"/>
      <c r="M514" s="146"/>
      <c r="N514" s="146"/>
      <c r="O514" s="146"/>
      <c r="P514" s="146"/>
      <c r="Q514" s="146"/>
      <c r="R514" s="146"/>
      <c r="S514" s="146"/>
      <c r="T514" s="146"/>
    </row>
    <row r="515" spans="1:20" ht="22.5" outlineLevel="1" x14ac:dyDescent="0.2">
      <c r="A515" s="173">
        <v>207</v>
      </c>
      <c r="B515" s="174" t="s">
        <v>927</v>
      </c>
      <c r="C515" s="180" t="s">
        <v>928</v>
      </c>
      <c r="D515" s="175" t="s">
        <v>533</v>
      </c>
      <c r="E515" s="176">
        <v>1</v>
      </c>
      <c r="F515" s="177"/>
      <c r="G515" s="178">
        <f t="shared" si="5"/>
        <v>0</v>
      </c>
      <c r="H515" s="146"/>
      <c r="I515" s="146"/>
      <c r="J515" s="146"/>
      <c r="K515" s="146"/>
      <c r="L515" s="146"/>
      <c r="M515" s="146"/>
      <c r="N515" s="146"/>
      <c r="O515" s="146"/>
      <c r="P515" s="146"/>
      <c r="Q515" s="146"/>
      <c r="R515" s="146"/>
      <c r="S515" s="146"/>
      <c r="T515" s="146"/>
    </row>
    <row r="516" spans="1:20" ht="22.5" outlineLevel="1" x14ac:dyDescent="0.2">
      <c r="A516" s="173">
        <v>208</v>
      </c>
      <c r="B516" s="174" t="s">
        <v>929</v>
      </c>
      <c r="C516" s="180" t="s">
        <v>930</v>
      </c>
      <c r="D516" s="175" t="s">
        <v>533</v>
      </c>
      <c r="E516" s="176">
        <v>1</v>
      </c>
      <c r="F516" s="177"/>
      <c r="G516" s="178">
        <f t="shared" si="5"/>
        <v>0</v>
      </c>
      <c r="H516" s="146"/>
      <c r="I516" s="146"/>
      <c r="J516" s="146"/>
      <c r="K516" s="146"/>
      <c r="L516" s="146"/>
      <c r="M516" s="146"/>
      <c r="N516" s="146"/>
      <c r="O516" s="146"/>
      <c r="P516" s="146"/>
      <c r="Q516" s="146"/>
      <c r="R516" s="146"/>
      <c r="S516" s="146"/>
      <c r="T516" s="146"/>
    </row>
    <row r="517" spans="1:20" ht="22.5" outlineLevel="1" x14ac:dyDescent="0.2">
      <c r="A517" s="173">
        <v>209</v>
      </c>
      <c r="B517" s="174" t="s">
        <v>931</v>
      </c>
      <c r="C517" s="180" t="s">
        <v>932</v>
      </c>
      <c r="D517" s="175" t="s">
        <v>533</v>
      </c>
      <c r="E517" s="176">
        <v>1</v>
      </c>
      <c r="F517" s="177"/>
      <c r="G517" s="178">
        <f t="shared" si="5"/>
        <v>0</v>
      </c>
      <c r="H517" s="146"/>
      <c r="I517" s="146"/>
      <c r="J517" s="146"/>
      <c r="K517" s="146"/>
      <c r="L517" s="146"/>
      <c r="M517" s="146"/>
      <c r="N517" s="146"/>
      <c r="O517" s="146"/>
      <c r="P517" s="146"/>
      <c r="Q517" s="146"/>
      <c r="R517" s="146"/>
      <c r="S517" s="146"/>
      <c r="T517" s="146"/>
    </row>
    <row r="518" spans="1:20" ht="22.5" outlineLevel="1" x14ac:dyDescent="0.2">
      <c r="A518" s="173">
        <v>210</v>
      </c>
      <c r="B518" s="174" t="s">
        <v>933</v>
      </c>
      <c r="C518" s="180" t="s">
        <v>934</v>
      </c>
      <c r="D518" s="175" t="s">
        <v>533</v>
      </c>
      <c r="E518" s="176">
        <v>1</v>
      </c>
      <c r="F518" s="177"/>
      <c r="G518" s="178">
        <f t="shared" si="5"/>
        <v>0</v>
      </c>
      <c r="H518" s="146"/>
      <c r="I518" s="146"/>
      <c r="J518" s="146"/>
      <c r="K518" s="146"/>
      <c r="L518" s="146"/>
      <c r="M518" s="146"/>
      <c r="N518" s="146"/>
      <c r="O518" s="146"/>
      <c r="P518" s="146"/>
      <c r="Q518" s="146"/>
      <c r="R518" s="146"/>
      <c r="S518" s="146"/>
      <c r="T518" s="146"/>
    </row>
    <row r="519" spans="1:20" ht="22.5" outlineLevel="1" x14ac:dyDescent="0.2">
      <c r="A519" s="173">
        <v>211</v>
      </c>
      <c r="B519" s="174" t="s">
        <v>935</v>
      </c>
      <c r="C519" s="180" t="s">
        <v>936</v>
      </c>
      <c r="D519" s="175" t="s">
        <v>533</v>
      </c>
      <c r="E519" s="176">
        <v>1</v>
      </c>
      <c r="F519" s="177"/>
      <c r="G519" s="178">
        <f t="shared" si="5"/>
        <v>0</v>
      </c>
      <c r="H519" s="146"/>
      <c r="I519" s="146"/>
      <c r="J519" s="146"/>
      <c r="K519" s="146"/>
      <c r="L519" s="146"/>
      <c r="M519" s="146"/>
      <c r="N519" s="146"/>
      <c r="O519" s="146"/>
      <c r="P519" s="146"/>
      <c r="Q519" s="146"/>
      <c r="R519" s="146"/>
      <c r="S519" s="146"/>
      <c r="T519" s="146"/>
    </row>
    <row r="520" spans="1:20" ht="22.5" outlineLevel="1" x14ac:dyDescent="0.2">
      <c r="A520" s="173">
        <v>212</v>
      </c>
      <c r="B520" s="174" t="s">
        <v>937</v>
      </c>
      <c r="C520" s="180" t="s">
        <v>938</v>
      </c>
      <c r="D520" s="175" t="s">
        <v>533</v>
      </c>
      <c r="E520" s="176">
        <v>1</v>
      </c>
      <c r="F520" s="177"/>
      <c r="G520" s="178">
        <f t="shared" si="5"/>
        <v>0</v>
      </c>
      <c r="H520" s="146"/>
      <c r="I520" s="146"/>
      <c r="J520" s="146"/>
      <c r="K520" s="146"/>
      <c r="L520" s="146"/>
      <c r="M520" s="146"/>
      <c r="N520" s="146"/>
      <c r="O520" s="146"/>
      <c r="P520" s="146"/>
      <c r="Q520" s="146"/>
      <c r="R520" s="146"/>
      <c r="S520" s="146"/>
      <c r="T520" s="146"/>
    </row>
    <row r="521" spans="1:20" ht="22.5" outlineLevel="1" x14ac:dyDescent="0.2">
      <c r="A521" s="173">
        <v>213</v>
      </c>
      <c r="B521" s="174" t="s">
        <v>939</v>
      </c>
      <c r="C521" s="180" t="s">
        <v>940</v>
      </c>
      <c r="D521" s="175" t="s">
        <v>533</v>
      </c>
      <c r="E521" s="176">
        <v>1</v>
      </c>
      <c r="F521" s="177"/>
      <c r="G521" s="178">
        <f t="shared" si="5"/>
        <v>0</v>
      </c>
      <c r="H521" s="146"/>
      <c r="I521" s="146"/>
      <c r="J521" s="146"/>
      <c r="K521" s="146"/>
      <c r="L521" s="146"/>
      <c r="M521" s="146"/>
      <c r="N521" s="146"/>
      <c r="O521" s="146"/>
      <c r="P521" s="146"/>
      <c r="Q521" s="146"/>
      <c r="R521" s="146"/>
      <c r="S521" s="146"/>
      <c r="T521" s="146"/>
    </row>
    <row r="522" spans="1:20" ht="22.5" outlineLevel="1" x14ac:dyDescent="0.2">
      <c r="A522" s="173">
        <v>214</v>
      </c>
      <c r="B522" s="174" t="s">
        <v>941</v>
      </c>
      <c r="C522" s="180" t="s">
        <v>942</v>
      </c>
      <c r="D522" s="175" t="s">
        <v>533</v>
      </c>
      <c r="E522" s="176">
        <v>1</v>
      </c>
      <c r="F522" s="177"/>
      <c r="G522" s="178">
        <f t="shared" si="5"/>
        <v>0</v>
      </c>
      <c r="H522" s="146"/>
      <c r="I522" s="146"/>
      <c r="J522" s="146"/>
      <c r="K522" s="146"/>
      <c r="L522" s="146"/>
      <c r="M522" s="146"/>
      <c r="N522" s="146"/>
      <c r="O522" s="146"/>
      <c r="P522" s="146"/>
      <c r="Q522" s="146"/>
      <c r="R522" s="146"/>
      <c r="S522" s="146"/>
      <c r="T522" s="146"/>
    </row>
    <row r="523" spans="1:20" ht="22.5" outlineLevel="1" x14ac:dyDescent="0.2">
      <c r="A523" s="173">
        <v>215</v>
      </c>
      <c r="B523" s="174" t="s">
        <v>943</v>
      </c>
      <c r="C523" s="180" t="s">
        <v>944</v>
      </c>
      <c r="D523" s="175" t="s">
        <v>533</v>
      </c>
      <c r="E523" s="176">
        <v>1</v>
      </c>
      <c r="F523" s="177"/>
      <c r="G523" s="178">
        <f t="shared" si="5"/>
        <v>0</v>
      </c>
      <c r="H523" s="146"/>
      <c r="I523" s="146"/>
      <c r="J523" s="146"/>
      <c r="K523" s="146"/>
      <c r="L523" s="146"/>
      <c r="M523" s="146"/>
      <c r="N523" s="146"/>
      <c r="O523" s="146"/>
      <c r="P523" s="146"/>
      <c r="Q523" s="146"/>
      <c r="R523" s="146"/>
      <c r="S523" s="146"/>
      <c r="T523" s="146"/>
    </row>
    <row r="524" spans="1:20" ht="22.5" outlineLevel="1" x14ac:dyDescent="0.2">
      <c r="A524" s="173">
        <v>216</v>
      </c>
      <c r="B524" s="174" t="s">
        <v>945</v>
      </c>
      <c r="C524" s="180" t="s">
        <v>946</v>
      </c>
      <c r="D524" s="175" t="s">
        <v>533</v>
      </c>
      <c r="E524" s="176">
        <v>1</v>
      </c>
      <c r="F524" s="177"/>
      <c r="G524" s="178">
        <f t="shared" si="5"/>
        <v>0</v>
      </c>
      <c r="H524" s="146"/>
      <c r="I524" s="146"/>
      <c r="J524" s="146"/>
      <c r="K524" s="146"/>
      <c r="L524" s="146"/>
      <c r="M524" s="146"/>
      <c r="N524" s="146"/>
      <c r="O524" s="146"/>
      <c r="P524" s="146"/>
      <c r="Q524" s="146"/>
      <c r="R524" s="146"/>
      <c r="S524" s="146"/>
      <c r="T524" s="146"/>
    </row>
    <row r="525" spans="1:20" ht="22.5" outlineLevel="1" x14ac:dyDescent="0.2">
      <c r="A525" s="173">
        <v>217</v>
      </c>
      <c r="B525" s="174" t="s">
        <v>947</v>
      </c>
      <c r="C525" s="180" t="s">
        <v>948</v>
      </c>
      <c r="D525" s="175" t="s">
        <v>533</v>
      </c>
      <c r="E525" s="176">
        <v>1</v>
      </c>
      <c r="F525" s="177"/>
      <c r="G525" s="178">
        <f t="shared" si="5"/>
        <v>0</v>
      </c>
      <c r="H525" s="146"/>
      <c r="I525" s="146"/>
      <c r="J525" s="146"/>
      <c r="K525" s="146"/>
      <c r="L525" s="146"/>
      <c r="M525" s="146"/>
      <c r="N525" s="146"/>
      <c r="O525" s="146"/>
      <c r="P525" s="146"/>
      <c r="Q525" s="146"/>
      <c r="R525" s="146"/>
      <c r="S525" s="146"/>
      <c r="T525" s="146"/>
    </row>
    <row r="526" spans="1:20" ht="22.5" outlineLevel="1" x14ac:dyDescent="0.2">
      <c r="A526" s="173">
        <v>218</v>
      </c>
      <c r="B526" s="174" t="s">
        <v>949</v>
      </c>
      <c r="C526" s="180" t="s">
        <v>950</v>
      </c>
      <c r="D526" s="175" t="s">
        <v>533</v>
      </c>
      <c r="E526" s="176">
        <v>1</v>
      </c>
      <c r="F526" s="177"/>
      <c r="G526" s="178">
        <f t="shared" si="5"/>
        <v>0</v>
      </c>
      <c r="H526" s="146"/>
      <c r="I526" s="146"/>
      <c r="J526" s="146"/>
      <c r="K526" s="146"/>
      <c r="L526" s="146"/>
      <c r="M526" s="146"/>
      <c r="N526" s="146"/>
      <c r="O526" s="146"/>
      <c r="P526" s="146"/>
      <c r="Q526" s="146"/>
      <c r="R526" s="146"/>
      <c r="S526" s="146"/>
      <c r="T526" s="146"/>
    </row>
    <row r="527" spans="1:20" ht="22.5" outlineLevel="1" x14ac:dyDescent="0.2">
      <c r="A527" s="173">
        <v>219</v>
      </c>
      <c r="B527" s="174" t="s">
        <v>951</v>
      </c>
      <c r="C527" s="180" t="s">
        <v>952</v>
      </c>
      <c r="D527" s="175" t="s">
        <v>533</v>
      </c>
      <c r="E527" s="176">
        <v>1</v>
      </c>
      <c r="F527" s="177"/>
      <c r="G527" s="178">
        <f t="shared" si="5"/>
        <v>0</v>
      </c>
      <c r="H527" s="146"/>
      <c r="I527" s="146"/>
      <c r="J527" s="146"/>
      <c r="K527" s="146"/>
      <c r="L527" s="146"/>
      <c r="M527" s="146"/>
      <c r="N527" s="146"/>
      <c r="O527" s="146"/>
      <c r="P527" s="146"/>
      <c r="Q527" s="146"/>
      <c r="R527" s="146"/>
      <c r="S527" s="146"/>
      <c r="T527" s="146"/>
    </row>
    <row r="528" spans="1:20" ht="22.5" outlineLevel="1" x14ac:dyDescent="0.2">
      <c r="A528" s="173">
        <v>220</v>
      </c>
      <c r="B528" s="174" t="s">
        <v>953</v>
      </c>
      <c r="C528" s="180" t="s">
        <v>954</v>
      </c>
      <c r="D528" s="175" t="s">
        <v>533</v>
      </c>
      <c r="E528" s="176">
        <v>1</v>
      </c>
      <c r="F528" s="177"/>
      <c r="G528" s="178">
        <f t="shared" si="5"/>
        <v>0</v>
      </c>
      <c r="H528" s="146"/>
      <c r="I528" s="146"/>
      <c r="J528" s="146"/>
      <c r="K528" s="146"/>
      <c r="L528" s="146"/>
      <c r="M528" s="146"/>
      <c r="N528" s="146"/>
      <c r="O528" s="146"/>
      <c r="P528" s="146"/>
      <c r="Q528" s="146"/>
      <c r="R528" s="146"/>
      <c r="S528" s="146"/>
      <c r="T528" s="146"/>
    </row>
    <row r="529" spans="1:20" ht="22.5" outlineLevel="1" x14ac:dyDescent="0.2">
      <c r="A529" s="173">
        <v>221</v>
      </c>
      <c r="B529" s="174" t="s">
        <v>955</v>
      </c>
      <c r="C529" s="180" t="s">
        <v>956</v>
      </c>
      <c r="D529" s="175" t="s">
        <v>533</v>
      </c>
      <c r="E529" s="176">
        <v>1</v>
      </c>
      <c r="F529" s="177"/>
      <c r="G529" s="178">
        <f t="shared" si="5"/>
        <v>0</v>
      </c>
      <c r="H529" s="146"/>
      <c r="I529" s="146"/>
      <c r="J529" s="146"/>
      <c r="K529" s="146"/>
      <c r="L529" s="146"/>
      <c r="M529" s="146"/>
      <c r="N529" s="146"/>
      <c r="O529" s="146"/>
      <c r="P529" s="146"/>
      <c r="Q529" s="146"/>
      <c r="R529" s="146"/>
      <c r="S529" s="146"/>
      <c r="T529" s="146"/>
    </row>
    <row r="530" spans="1:20" ht="22.5" outlineLevel="1" x14ac:dyDescent="0.2">
      <c r="A530" s="173">
        <v>222</v>
      </c>
      <c r="B530" s="174" t="s">
        <v>957</v>
      </c>
      <c r="C530" s="180" t="s">
        <v>958</v>
      </c>
      <c r="D530" s="175" t="s">
        <v>533</v>
      </c>
      <c r="E530" s="176">
        <v>1</v>
      </c>
      <c r="F530" s="177"/>
      <c r="G530" s="178">
        <f t="shared" si="5"/>
        <v>0</v>
      </c>
      <c r="H530" s="146"/>
      <c r="I530" s="146"/>
      <c r="J530" s="146"/>
      <c r="K530" s="146"/>
      <c r="L530" s="146"/>
      <c r="M530" s="146"/>
      <c r="N530" s="146"/>
      <c r="O530" s="146"/>
      <c r="P530" s="146"/>
      <c r="Q530" s="146"/>
      <c r="R530" s="146"/>
      <c r="S530" s="146"/>
      <c r="T530" s="146"/>
    </row>
    <row r="531" spans="1:20" ht="22.5" outlineLevel="1" x14ac:dyDescent="0.2">
      <c r="A531" s="173">
        <v>223</v>
      </c>
      <c r="B531" s="174" t="s">
        <v>959</v>
      </c>
      <c r="C531" s="180" t="s">
        <v>960</v>
      </c>
      <c r="D531" s="175" t="s">
        <v>533</v>
      </c>
      <c r="E531" s="176">
        <v>1</v>
      </c>
      <c r="F531" s="177"/>
      <c r="G531" s="178">
        <f t="shared" si="5"/>
        <v>0</v>
      </c>
      <c r="H531" s="146"/>
      <c r="I531" s="146"/>
      <c r="J531" s="146"/>
      <c r="K531" s="146"/>
      <c r="L531" s="146"/>
      <c r="M531" s="146"/>
      <c r="N531" s="146"/>
      <c r="O531" s="146"/>
      <c r="P531" s="146"/>
      <c r="Q531" s="146"/>
      <c r="R531" s="146"/>
      <c r="S531" s="146"/>
      <c r="T531" s="146"/>
    </row>
    <row r="532" spans="1:20" ht="22.5" outlineLevel="1" x14ac:dyDescent="0.2">
      <c r="A532" s="173">
        <v>224</v>
      </c>
      <c r="B532" s="174" t="s">
        <v>961</v>
      </c>
      <c r="C532" s="180" t="s">
        <v>962</v>
      </c>
      <c r="D532" s="175" t="s">
        <v>533</v>
      </c>
      <c r="E532" s="176">
        <v>1</v>
      </c>
      <c r="F532" s="177"/>
      <c r="G532" s="178">
        <f t="shared" si="5"/>
        <v>0</v>
      </c>
      <c r="H532" s="146"/>
      <c r="I532" s="146"/>
      <c r="J532" s="146"/>
      <c r="K532" s="146"/>
      <c r="L532" s="146"/>
      <c r="M532" s="146"/>
      <c r="N532" s="146"/>
      <c r="O532" s="146"/>
      <c r="P532" s="146"/>
      <c r="Q532" s="146"/>
      <c r="R532" s="146"/>
      <c r="S532" s="146"/>
      <c r="T532" s="146"/>
    </row>
    <row r="533" spans="1:20" ht="22.5" outlineLevel="1" x14ac:dyDescent="0.2">
      <c r="A533" s="173">
        <v>225</v>
      </c>
      <c r="B533" s="174" t="s">
        <v>963</v>
      </c>
      <c r="C533" s="180" t="s">
        <v>964</v>
      </c>
      <c r="D533" s="175" t="s">
        <v>533</v>
      </c>
      <c r="E533" s="176">
        <v>1</v>
      </c>
      <c r="F533" s="177"/>
      <c r="G533" s="178">
        <f t="shared" si="5"/>
        <v>0</v>
      </c>
      <c r="H533" s="146"/>
      <c r="I533" s="146"/>
      <c r="J533" s="146"/>
      <c r="K533" s="146"/>
      <c r="L533" s="146"/>
      <c r="M533" s="146"/>
      <c r="N533" s="146"/>
      <c r="O533" s="146"/>
      <c r="P533" s="146"/>
      <c r="Q533" s="146"/>
      <c r="R533" s="146"/>
      <c r="S533" s="146"/>
      <c r="T533" s="146"/>
    </row>
    <row r="534" spans="1:20" ht="22.5" outlineLevel="1" x14ac:dyDescent="0.2">
      <c r="A534" s="173">
        <v>226</v>
      </c>
      <c r="B534" s="174" t="s">
        <v>965</v>
      </c>
      <c r="C534" s="180" t="s">
        <v>966</v>
      </c>
      <c r="D534" s="175" t="s">
        <v>533</v>
      </c>
      <c r="E534" s="176">
        <v>1</v>
      </c>
      <c r="F534" s="177"/>
      <c r="G534" s="178">
        <f t="shared" si="5"/>
        <v>0</v>
      </c>
      <c r="H534" s="146"/>
      <c r="I534" s="146"/>
      <c r="J534" s="146"/>
      <c r="K534" s="146"/>
      <c r="L534" s="146"/>
      <c r="M534" s="146"/>
      <c r="N534" s="146"/>
      <c r="O534" s="146"/>
      <c r="P534" s="146"/>
      <c r="Q534" s="146"/>
      <c r="R534" s="146"/>
      <c r="S534" s="146"/>
      <c r="T534" s="146"/>
    </row>
    <row r="535" spans="1:20" ht="22.5" outlineLevel="1" x14ac:dyDescent="0.2">
      <c r="A535" s="173">
        <v>227</v>
      </c>
      <c r="B535" s="174" t="s">
        <v>967</v>
      </c>
      <c r="C535" s="180" t="s">
        <v>968</v>
      </c>
      <c r="D535" s="175" t="s">
        <v>533</v>
      </c>
      <c r="E535" s="176">
        <v>1</v>
      </c>
      <c r="F535" s="177"/>
      <c r="G535" s="178">
        <f t="shared" si="5"/>
        <v>0</v>
      </c>
      <c r="H535" s="146"/>
      <c r="I535" s="146"/>
      <c r="J535" s="146"/>
      <c r="K535" s="146"/>
      <c r="L535" s="146"/>
      <c r="M535" s="146"/>
      <c r="N535" s="146"/>
      <c r="O535" s="146"/>
      <c r="P535" s="146"/>
      <c r="Q535" s="146"/>
      <c r="R535" s="146"/>
      <c r="S535" s="146"/>
      <c r="T535" s="146"/>
    </row>
    <row r="536" spans="1:20" ht="22.5" outlineLevel="1" x14ac:dyDescent="0.2">
      <c r="A536" s="173">
        <v>228</v>
      </c>
      <c r="B536" s="174" t="s">
        <v>969</v>
      </c>
      <c r="C536" s="180" t="s">
        <v>970</v>
      </c>
      <c r="D536" s="175" t="s">
        <v>533</v>
      </c>
      <c r="E536" s="176">
        <v>1</v>
      </c>
      <c r="F536" s="177"/>
      <c r="G536" s="178">
        <f t="shared" si="5"/>
        <v>0</v>
      </c>
      <c r="H536" s="146"/>
      <c r="I536" s="146"/>
      <c r="J536" s="146"/>
      <c r="K536" s="146"/>
      <c r="L536" s="146"/>
      <c r="M536" s="146"/>
      <c r="N536" s="146"/>
      <c r="O536" s="146"/>
      <c r="P536" s="146"/>
      <c r="Q536" s="146"/>
      <c r="R536" s="146"/>
      <c r="S536" s="146"/>
      <c r="T536" s="146"/>
    </row>
    <row r="537" spans="1:20" ht="22.5" outlineLevel="1" x14ac:dyDescent="0.2">
      <c r="A537" s="173">
        <v>229</v>
      </c>
      <c r="B537" s="174" t="s">
        <v>971</v>
      </c>
      <c r="C537" s="180" t="s">
        <v>972</v>
      </c>
      <c r="D537" s="175" t="s">
        <v>533</v>
      </c>
      <c r="E537" s="176">
        <v>1</v>
      </c>
      <c r="F537" s="177"/>
      <c r="G537" s="178">
        <f t="shared" si="5"/>
        <v>0</v>
      </c>
      <c r="H537" s="146"/>
      <c r="I537" s="146"/>
      <c r="J537" s="146"/>
      <c r="K537" s="146"/>
      <c r="L537" s="146"/>
      <c r="M537" s="146"/>
      <c r="N537" s="146"/>
      <c r="O537" s="146"/>
      <c r="P537" s="146"/>
      <c r="Q537" s="146"/>
      <c r="R537" s="146"/>
      <c r="S537" s="146"/>
      <c r="T537" s="146"/>
    </row>
    <row r="538" spans="1:20" ht="22.5" outlineLevel="1" x14ac:dyDescent="0.2">
      <c r="A538" s="173">
        <v>230</v>
      </c>
      <c r="B538" s="174" t="s">
        <v>973</v>
      </c>
      <c r="C538" s="180" t="s">
        <v>974</v>
      </c>
      <c r="D538" s="175" t="s">
        <v>533</v>
      </c>
      <c r="E538" s="176">
        <v>1</v>
      </c>
      <c r="F538" s="177"/>
      <c r="G538" s="178">
        <f t="shared" si="5"/>
        <v>0</v>
      </c>
      <c r="H538" s="146"/>
      <c r="I538" s="146"/>
      <c r="J538" s="146"/>
      <c r="K538" s="146"/>
      <c r="L538" s="146"/>
      <c r="M538" s="146"/>
      <c r="N538" s="146"/>
      <c r="O538" s="146"/>
      <c r="P538" s="146"/>
      <c r="Q538" s="146"/>
      <c r="R538" s="146"/>
      <c r="S538" s="146"/>
      <c r="T538" s="146"/>
    </row>
    <row r="539" spans="1:20" ht="22.5" outlineLevel="1" x14ac:dyDescent="0.2">
      <c r="A539" s="173">
        <v>231</v>
      </c>
      <c r="B539" s="174" t="s">
        <v>975</v>
      </c>
      <c r="C539" s="180" t="s">
        <v>976</v>
      </c>
      <c r="D539" s="175" t="s">
        <v>533</v>
      </c>
      <c r="E539" s="176">
        <v>1</v>
      </c>
      <c r="F539" s="177"/>
      <c r="G539" s="178">
        <f t="shared" si="5"/>
        <v>0</v>
      </c>
      <c r="H539" s="146"/>
      <c r="I539" s="146"/>
      <c r="J539" s="146"/>
      <c r="K539" s="146"/>
      <c r="L539" s="146"/>
      <c r="M539" s="146"/>
      <c r="N539" s="146"/>
      <c r="O539" s="146"/>
      <c r="P539" s="146"/>
      <c r="Q539" s="146"/>
      <c r="R539" s="146"/>
      <c r="S539" s="146"/>
      <c r="T539" s="146"/>
    </row>
    <row r="540" spans="1:20" ht="22.5" outlineLevel="1" x14ac:dyDescent="0.2">
      <c r="A540" s="173">
        <v>232</v>
      </c>
      <c r="B540" s="174" t="s">
        <v>977</v>
      </c>
      <c r="C540" s="180" t="s">
        <v>978</v>
      </c>
      <c r="D540" s="175" t="s">
        <v>533</v>
      </c>
      <c r="E540" s="176">
        <v>1</v>
      </c>
      <c r="F540" s="177"/>
      <c r="G540" s="178">
        <f t="shared" si="5"/>
        <v>0</v>
      </c>
      <c r="H540" s="146"/>
      <c r="I540" s="146"/>
      <c r="J540" s="146"/>
      <c r="K540" s="146"/>
      <c r="L540" s="146"/>
      <c r="M540" s="146"/>
      <c r="N540" s="146"/>
      <c r="O540" s="146"/>
      <c r="P540" s="146"/>
      <c r="Q540" s="146"/>
      <c r="R540" s="146"/>
      <c r="S540" s="146"/>
      <c r="T540" s="146"/>
    </row>
    <row r="541" spans="1:20" ht="22.5" outlineLevel="1" x14ac:dyDescent="0.2">
      <c r="A541" s="173">
        <v>233</v>
      </c>
      <c r="B541" s="174" t="s">
        <v>979</v>
      </c>
      <c r="C541" s="180" t="s">
        <v>980</v>
      </c>
      <c r="D541" s="175" t="s">
        <v>533</v>
      </c>
      <c r="E541" s="176">
        <v>1</v>
      </c>
      <c r="F541" s="177"/>
      <c r="G541" s="178">
        <f t="shared" ref="G541:G572" si="6">ROUND(E541*F541,2)</f>
        <v>0</v>
      </c>
      <c r="H541" s="146"/>
      <c r="I541" s="146"/>
      <c r="J541" s="146"/>
      <c r="K541" s="146"/>
      <c r="L541" s="146"/>
      <c r="M541" s="146"/>
      <c r="N541" s="146"/>
      <c r="O541" s="146"/>
      <c r="P541" s="146"/>
      <c r="Q541" s="146"/>
      <c r="R541" s="146"/>
      <c r="S541" s="146"/>
      <c r="T541" s="146"/>
    </row>
    <row r="542" spans="1:20" ht="22.5" outlineLevel="1" x14ac:dyDescent="0.2">
      <c r="A542" s="173">
        <v>234</v>
      </c>
      <c r="B542" s="174" t="s">
        <v>981</v>
      </c>
      <c r="C542" s="180" t="s">
        <v>982</v>
      </c>
      <c r="D542" s="175" t="s">
        <v>533</v>
      </c>
      <c r="E542" s="176">
        <v>1</v>
      </c>
      <c r="F542" s="177"/>
      <c r="G542" s="178">
        <f t="shared" si="6"/>
        <v>0</v>
      </c>
      <c r="H542" s="146"/>
      <c r="I542" s="146"/>
      <c r="J542" s="146"/>
      <c r="K542" s="146"/>
      <c r="L542" s="146"/>
      <c r="M542" s="146"/>
      <c r="N542" s="146"/>
      <c r="O542" s="146"/>
      <c r="P542" s="146"/>
      <c r="Q542" s="146"/>
      <c r="R542" s="146"/>
      <c r="S542" s="146"/>
      <c r="T542" s="146"/>
    </row>
    <row r="543" spans="1:20" ht="22.5" outlineLevel="1" x14ac:dyDescent="0.2">
      <c r="A543" s="173">
        <v>235</v>
      </c>
      <c r="B543" s="174" t="s">
        <v>983</v>
      </c>
      <c r="C543" s="180" t="s">
        <v>984</v>
      </c>
      <c r="D543" s="175" t="s">
        <v>533</v>
      </c>
      <c r="E543" s="176">
        <v>1</v>
      </c>
      <c r="F543" s="177"/>
      <c r="G543" s="178">
        <f t="shared" si="6"/>
        <v>0</v>
      </c>
      <c r="H543" s="146"/>
      <c r="I543" s="146"/>
      <c r="J543" s="146"/>
      <c r="K543" s="146"/>
      <c r="L543" s="146"/>
      <c r="M543" s="146"/>
      <c r="N543" s="146"/>
      <c r="O543" s="146"/>
      <c r="P543" s="146"/>
      <c r="Q543" s="146"/>
      <c r="R543" s="146"/>
      <c r="S543" s="146"/>
      <c r="T543" s="146"/>
    </row>
    <row r="544" spans="1:20" ht="22.5" outlineLevel="1" x14ac:dyDescent="0.2">
      <c r="A544" s="173">
        <v>236</v>
      </c>
      <c r="B544" s="174" t="s">
        <v>985</v>
      </c>
      <c r="C544" s="180" t="s">
        <v>986</v>
      </c>
      <c r="D544" s="175" t="s">
        <v>533</v>
      </c>
      <c r="E544" s="176">
        <v>1</v>
      </c>
      <c r="F544" s="177"/>
      <c r="G544" s="178">
        <f t="shared" si="6"/>
        <v>0</v>
      </c>
      <c r="H544" s="146"/>
      <c r="I544" s="146"/>
      <c r="J544" s="146"/>
      <c r="K544" s="146"/>
      <c r="L544" s="146"/>
      <c r="M544" s="146"/>
      <c r="N544" s="146"/>
      <c r="O544" s="146"/>
      <c r="P544" s="146"/>
      <c r="Q544" s="146"/>
      <c r="R544" s="146"/>
      <c r="S544" s="146"/>
      <c r="T544" s="146"/>
    </row>
    <row r="545" spans="1:20" ht="22.5" outlineLevel="1" x14ac:dyDescent="0.2">
      <c r="A545" s="173">
        <v>237</v>
      </c>
      <c r="B545" s="174" t="s">
        <v>987</v>
      </c>
      <c r="C545" s="180" t="s">
        <v>988</v>
      </c>
      <c r="D545" s="175" t="s">
        <v>533</v>
      </c>
      <c r="E545" s="176">
        <v>1</v>
      </c>
      <c r="F545" s="177"/>
      <c r="G545" s="178">
        <f t="shared" si="6"/>
        <v>0</v>
      </c>
      <c r="H545" s="146"/>
      <c r="I545" s="146"/>
      <c r="J545" s="146"/>
      <c r="K545" s="146"/>
      <c r="L545" s="146"/>
      <c r="M545" s="146"/>
      <c r="N545" s="146"/>
      <c r="O545" s="146"/>
      <c r="P545" s="146"/>
      <c r="Q545" s="146"/>
      <c r="R545" s="146"/>
      <c r="S545" s="146"/>
      <c r="T545" s="146"/>
    </row>
    <row r="546" spans="1:20" ht="22.5" outlineLevel="1" x14ac:dyDescent="0.2">
      <c r="A546" s="173">
        <v>238</v>
      </c>
      <c r="B546" s="174" t="s">
        <v>989</v>
      </c>
      <c r="C546" s="180" t="s">
        <v>990</v>
      </c>
      <c r="D546" s="175" t="s">
        <v>533</v>
      </c>
      <c r="E546" s="176">
        <v>1</v>
      </c>
      <c r="F546" s="177"/>
      <c r="G546" s="178">
        <f t="shared" si="6"/>
        <v>0</v>
      </c>
      <c r="H546" s="146"/>
      <c r="I546" s="146"/>
      <c r="J546" s="146"/>
      <c r="K546" s="146"/>
      <c r="L546" s="146"/>
      <c r="M546" s="146"/>
      <c r="N546" s="146"/>
      <c r="O546" s="146"/>
      <c r="P546" s="146"/>
      <c r="Q546" s="146"/>
      <c r="R546" s="146"/>
      <c r="S546" s="146"/>
      <c r="T546" s="146"/>
    </row>
    <row r="547" spans="1:20" ht="22.5" outlineLevel="1" x14ac:dyDescent="0.2">
      <c r="A547" s="173">
        <v>239</v>
      </c>
      <c r="B547" s="174" t="s">
        <v>991</v>
      </c>
      <c r="C547" s="180" t="s">
        <v>992</v>
      </c>
      <c r="D547" s="175" t="s">
        <v>533</v>
      </c>
      <c r="E547" s="176">
        <v>1</v>
      </c>
      <c r="F547" s="177"/>
      <c r="G547" s="178">
        <f t="shared" si="6"/>
        <v>0</v>
      </c>
      <c r="H547" s="146"/>
      <c r="I547" s="146"/>
      <c r="J547" s="146"/>
      <c r="K547" s="146"/>
      <c r="L547" s="146"/>
      <c r="M547" s="146"/>
      <c r="N547" s="146"/>
      <c r="O547" s="146"/>
      <c r="P547" s="146"/>
      <c r="Q547" s="146"/>
      <c r="R547" s="146"/>
      <c r="S547" s="146"/>
      <c r="T547" s="146"/>
    </row>
    <row r="548" spans="1:20" ht="22.5" outlineLevel="1" x14ac:dyDescent="0.2">
      <c r="A548" s="173">
        <v>240</v>
      </c>
      <c r="B548" s="174" t="s">
        <v>993</v>
      </c>
      <c r="C548" s="180" t="s">
        <v>994</v>
      </c>
      <c r="D548" s="175" t="s">
        <v>533</v>
      </c>
      <c r="E548" s="176">
        <v>1</v>
      </c>
      <c r="F548" s="177"/>
      <c r="G548" s="178">
        <f t="shared" si="6"/>
        <v>0</v>
      </c>
      <c r="H548" s="146"/>
      <c r="I548" s="146"/>
      <c r="J548" s="146"/>
      <c r="K548" s="146"/>
      <c r="L548" s="146"/>
      <c r="M548" s="146"/>
      <c r="N548" s="146"/>
      <c r="O548" s="146"/>
      <c r="P548" s="146"/>
      <c r="Q548" s="146"/>
      <c r="R548" s="146"/>
      <c r="S548" s="146"/>
      <c r="T548" s="146"/>
    </row>
    <row r="549" spans="1:20" ht="22.5" outlineLevel="1" x14ac:dyDescent="0.2">
      <c r="A549" s="173">
        <v>241</v>
      </c>
      <c r="B549" s="174" t="s">
        <v>995</v>
      </c>
      <c r="C549" s="180" t="s">
        <v>996</v>
      </c>
      <c r="D549" s="175" t="s">
        <v>533</v>
      </c>
      <c r="E549" s="176">
        <v>1</v>
      </c>
      <c r="F549" s="177"/>
      <c r="G549" s="178">
        <f t="shared" si="6"/>
        <v>0</v>
      </c>
      <c r="H549" s="146"/>
      <c r="I549" s="146"/>
      <c r="J549" s="146"/>
      <c r="K549" s="146"/>
      <c r="L549" s="146"/>
      <c r="M549" s="146"/>
      <c r="N549" s="146"/>
      <c r="O549" s="146"/>
      <c r="P549" s="146"/>
      <c r="Q549" s="146"/>
      <c r="R549" s="146"/>
      <c r="S549" s="146"/>
      <c r="T549" s="146"/>
    </row>
    <row r="550" spans="1:20" ht="22.5" outlineLevel="1" x14ac:dyDescent="0.2">
      <c r="A550" s="173">
        <v>242</v>
      </c>
      <c r="B550" s="174" t="s">
        <v>997</v>
      </c>
      <c r="C550" s="180" t="s">
        <v>998</v>
      </c>
      <c r="D550" s="175" t="s">
        <v>533</v>
      </c>
      <c r="E550" s="176">
        <v>1</v>
      </c>
      <c r="F550" s="177"/>
      <c r="G550" s="178">
        <f t="shared" si="6"/>
        <v>0</v>
      </c>
      <c r="H550" s="146"/>
      <c r="I550" s="146"/>
      <c r="J550" s="146"/>
      <c r="K550" s="146"/>
      <c r="L550" s="146"/>
      <c r="M550" s="146"/>
      <c r="N550" s="146"/>
      <c r="O550" s="146"/>
      <c r="P550" s="146"/>
      <c r="Q550" s="146"/>
      <c r="R550" s="146"/>
      <c r="S550" s="146"/>
      <c r="T550" s="146"/>
    </row>
    <row r="551" spans="1:20" ht="22.5" outlineLevel="1" x14ac:dyDescent="0.2">
      <c r="A551" s="173">
        <v>243</v>
      </c>
      <c r="B551" s="174" t="s">
        <v>999</v>
      </c>
      <c r="C551" s="180" t="s">
        <v>1000</v>
      </c>
      <c r="D551" s="175" t="s">
        <v>533</v>
      </c>
      <c r="E551" s="176">
        <v>1</v>
      </c>
      <c r="F551" s="177"/>
      <c r="G551" s="178">
        <f t="shared" si="6"/>
        <v>0</v>
      </c>
      <c r="H551" s="146"/>
      <c r="I551" s="146"/>
      <c r="J551" s="146"/>
      <c r="K551" s="146"/>
      <c r="L551" s="146"/>
      <c r="M551" s="146"/>
      <c r="N551" s="146"/>
      <c r="O551" s="146"/>
      <c r="P551" s="146"/>
      <c r="Q551" s="146"/>
      <c r="R551" s="146"/>
      <c r="S551" s="146"/>
      <c r="T551" s="146"/>
    </row>
    <row r="552" spans="1:20" ht="22.5" outlineLevel="1" x14ac:dyDescent="0.2">
      <c r="A552" s="173">
        <v>244</v>
      </c>
      <c r="B552" s="174" t="s">
        <v>1001</v>
      </c>
      <c r="C552" s="180" t="s">
        <v>1002</v>
      </c>
      <c r="D552" s="175" t="s">
        <v>533</v>
      </c>
      <c r="E552" s="176">
        <v>1</v>
      </c>
      <c r="F552" s="177"/>
      <c r="G552" s="178">
        <f t="shared" si="6"/>
        <v>0</v>
      </c>
      <c r="H552" s="146"/>
      <c r="I552" s="146"/>
      <c r="J552" s="146"/>
      <c r="K552" s="146"/>
      <c r="L552" s="146"/>
      <c r="M552" s="146"/>
      <c r="N552" s="146"/>
      <c r="O552" s="146"/>
      <c r="P552" s="146"/>
      <c r="Q552" s="146"/>
      <c r="R552" s="146"/>
      <c r="S552" s="146"/>
      <c r="T552" s="146"/>
    </row>
    <row r="553" spans="1:20" ht="22.5" outlineLevel="1" x14ac:dyDescent="0.2">
      <c r="A553" s="173">
        <v>245</v>
      </c>
      <c r="B553" s="174" t="s">
        <v>1003</v>
      </c>
      <c r="C553" s="180" t="s">
        <v>1004</v>
      </c>
      <c r="D553" s="175" t="s">
        <v>533</v>
      </c>
      <c r="E553" s="176">
        <v>1</v>
      </c>
      <c r="F553" s="177"/>
      <c r="G553" s="178">
        <f t="shared" si="6"/>
        <v>0</v>
      </c>
      <c r="H553" s="146"/>
      <c r="I553" s="146"/>
      <c r="J553" s="146"/>
      <c r="K553" s="146"/>
      <c r="L553" s="146"/>
      <c r="M553" s="146"/>
      <c r="N553" s="146"/>
      <c r="O553" s="146"/>
      <c r="P553" s="146"/>
      <c r="Q553" s="146"/>
      <c r="R553" s="146"/>
      <c r="S553" s="146"/>
      <c r="T553" s="146"/>
    </row>
    <row r="554" spans="1:20" ht="22.5" outlineLevel="1" x14ac:dyDescent="0.2">
      <c r="A554" s="173">
        <v>246</v>
      </c>
      <c r="B554" s="174" t="s">
        <v>1005</v>
      </c>
      <c r="C554" s="180" t="s">
        <v>1006</v>
      </c>
      <c r="D554" s="175" t="s">
        <v>533</v>
      </c>
      <c r="E554" s="176">
        <v>1</v>
      </c>
      <c r="F554" s="177"/>
      <c r="G554" s="178">
        <f t="shared" si="6"/>
        <v>0</v>
      </c>
      <c r="H554" s="146"/>
      <c r="I554" s="146"/>
      <c r="J554" s="146"/>
      <c r="K554" s="146"/>
      <c r="L554" s="146"/>
      <c r="M554" s="146"/>
      <c r="N554" s="146"/>
      <c r="O554" s="146"/>
      <c r="P554" s="146"/>
      <c r="Q554" s="146"/>
      <c r="R554" s="146"/>
      <c r="S554" s="146"/>
      <c r="T554" s="146"/>
    </row>
    <row r="555" spans="1:20" ht="22.5" outlineLevel="1" x14ac:dyDescent="0.2">
      <c r="A555" s="173">
        <v>247</v>
      </c>
      <c r="B555" s="174" t="s">
        <v>1007</v>
      </c>
      <c r="C555" s="180" t="s">
        <v>1008</v>
      </c>
      <c r="D555" s="175" t="s">
        <v>533</v>
      </c>
      <c r="E555" s="176">
        <v>1</v>
      </c>
      <c r="F555" s="177"/>
      <c r="G555" s="178">
        <f t="shared" si="6"/>
        <v>0</v>
      </c>
      <c r="H555" s="146"/>
      <c r="I555" s="146"/>
      <c r="J555" s="146"/>
      <c r="K555" s="146"/>
      <c r="L555" s="146"/>
      <c r="M555" s="146"/>
      <c r="N555" s="146"/>
      <c r="O555" s="146"/>
      <c r="P555" s="146"/>
      <c r="Q555" s="146"/>
      <c r="R555" s="146"/>
      <c r="S555" s="146"/>
      <c r="T555" s="146"/>
    </row>
    <row r="556" spans="1:20" ht="22.5" outlineLevel="1" x14ac:dyDescent="0.2">
      <c r="A556" s="173">
        <v>248</v>
      </c>
      <c r="B556" s="174" t="s">
        <v>1009</v>
      </c>
      <c r="C556" s="180" t="s">
        <v>1010</v>
      </c>
      <c r="D556" s="175" t="s">
        <v>533</v>
      </c>
      <c r="E556" s="176">
        <v>1</v>
      </c>
      <c r="F556" s="177"/>
      <c r="G556" s="178">
        <f t="shared" si="6"/>
        <v>0</v>
      </c>
      <c r="H556" s="146"/>
      <c r="I556" s="146"/>
      <c r="J556" s="146"/>
      <c r="K556" s="146"/>
      <c r="L556" s="146"/>
      <c r="M556" s="146"/>
      <c r="N556" s="146"/>
      <c r="O556" s="146"/>
      <c r="P556" s="146"/>
      <c r="Q556" s="146"/>
      <c r="R556" s="146"/>
      <c r="S556" s="146"/>
      <c r="T556" s="146"/>
    </row>
    <row r="557" spans="1:20" ht="22.5" outlineLevel="1" x14ac:dyDescent="0.2">
      <c r="A557" s="173">
        <v>249</v>
      </c>
      <c r="B557" s="174" t="s">
        <v>1011</v>
      </c>
      <c r="C557" s="180" t="s">
        <v>1012</v>
      </c>
      <c r="D557" s="175" t="s">
        <v>533</v>
      </c>
      <c r="E557" s="176">
        <v>1</v>
      </c>
      <c r="F557" s="177"/>
      <c r="G557" s="178">
        <f t="shared" si="6"/>
        <v>0</v>
      </c>
      <c r="H557" s="146"/>
      <c r="I557" s="146"/>
      <c r="J557" s="146"/>
      <c r="K557" s="146"/>
      <c r="L557" s="146"/>
      <c r="M557" s="146"/>
      <c r="N557" s="146"/>
      <c r="O557" s="146"/>
      <c r="P557" s="146"/>
      <c r="Q557" s="146"/>
      <c r="R557" s="146"/>
      <c r="S557" s="146"/>
      <c r="T557" s="146"/>
    </row>
    <row r="558" spans="1:20" ht="22.5" outlineLevel="1" x14ac:dyDescent="0.2">
      <c r="A558" s="173">
        <v>250</v>
      </c>
      <c r="B558" s="174" t="s">
        <v>1013</v>
      </c>
      <c r="C558" s="180" t="s">
        <v>1014</v>
      </c>
      <c r="D558" s="175" t="s">
        <v>533</v>
      </c>
      <c r="E558" s="176">
        <v>1</v>
      </c>
      <c r="F558" s="177"/>
      <c r="G558" s="178">
        <f t="shared" si="6"/>
        <v>0</v>
      </c>
      <c r="H558" s="146"/>
      <c r="I558" s="146"/>
      <c r="J558" s="146"/>
      <c r="K558" s="146"/>
      <c r="L558" s="146"/>
      <c r="M558" s="146"/>
      <c r="N558" s="146"/>
      <c r="O558" s="146"/>
      <c r="P558" s="146"/>
      <c r="Q558" s="146"/>
      <c r="R558" s="146"/>
      <c r="S558" s="146"/>
      <c r="T558" s="146"/>
    </row>
    <row r="559" spans="1:20" ht="22.5" outlineLevel="1" x14ac:dyDescent="0.2">
      <c r="A559" s="173">
        <v>251</v>
      </c>
      <c r="B559" s="174" t="s">
        <v>1015</v>
      </c>
      <c r="C559" s="180" t="s">
        <v>1016</v>
      </c>
      <c r="D559" s="175" t="s">
        <v>533</v>
      </c>
      <c r="E559" s="176">
        <v>1</v>
      </c>
      <c r="F559" s="177"/>
      <c r="G559" s="178">
        <f t="shared" si="6"/>
        <v>0</v>
      </c>
      <c r="H559" s="146"/>
      <c r="I559" s="146"/>
      <c r="J559" s="146"/>
      <c r="K559" s="146"/>
      <c r="L559" s="146"/>
      <c r="M559" s="146"/>
      <c r="N559" s="146"/>
      <c r="O559" s="146"/>
      <c r="P559" s="146"/>
      <c r="Q559" s="146"/>
      <c r="R559" s="146"/>
      <c r="S559" s="146"/>
      <c r="T559" s="146"/>
    </row>
    <row r="560" spans="1:20" ht="22.5" outlineLevel="1" x14ac:dyDescent="0.2">
      <c r="A560" s="173">
        <v>252</v>
      </c>
      <c r="B560" s="174" t="s">
        <v>1017</v>
      </c>
      <c r="C560" s="180" t="s">
        <v>1018</v>
      </c>
      <c r="D560" s="175" t="s">
        <v>533</v>
      </c>
      <c r="E560" s="176">
        <v>1</v>
      </c>
      <c r="F560" s="177"/>
      <c r="G560" s="178">
        <f t="shared" si="6"/>
        <v>0</v>
      </c>
      <c r="H560" s="146"/>
      <c r="I560" s="146"/>
      <c r="J560" s="146"/>
      <c r="K560" s="146"/>
      <c r="L560" s="146"/>
      <c r="M560" s="146"/>
      <c r="N560" s="146"/>
      <c r="O560" s="146"/>
      <c r="P560" s="146"/>
      <c r="Q560" s="146"/>
      <c r="R560" s="146"/>
      <c r="S560" s="146"/>
      <c r="T560" s="146"/>
    </row>
    <row r="561" spans="1:20" ht="22.5" outlineLevel="1" x14ac:dyDescent="0.2">
      <c r="A561" s="173">
        <v>253</v>
      </c>
      <c r="B561" s="174" t="s">
        <v>1019</v>
      </c>
      <c r="C561" s="180" t="s">
        <v>1020</v>
      </c>
      <c r="D561" s="175" t="s">
        <v>533</v>
      </c>
      <c r="E561" s="176">
        <v>1</v>
      </c>
      <c r="F561" s="177"/>
      <c r="G561" s="178">
        <f t="shared" si="6"/>
        <v>0</v>
      </c>
      <c r="H561" s="146"/>
      <c r="I561" s="146"/>
      <c r="J561" s="146"/>
      <c r="K561" s="146"/>
      <c r="L561" s="146"/>
      <c r="M561" s="146"/>
      <c r="N561" s="146"/>
      <c r="O561" s="146"/>
      <c r="P561" s="146"/>
      <c r="Q561" s="146"/>
      <c r="R561" s="146"/>
      <c r="S561" s="146"/>
      <c r="T561" s="146"/>
    </row>
    <row r="562" spans="1:20" ht="22.5" outlineLevel="1" x14ac:dyDescent="0.2">
      <c r="A562" s="173">
        <v>254</v>
      </c>
      <c r="B562" s="174" t="s">
        <v>1021</v>
      </c>
      <c r="C562" s="180" t="s">
        <v>1022</v>
      </c>
      <c r="D562" s="175" t="s">
        <v>533</v>
      </c>
      <c r="E562" s="176">
        <v>1</v>
      </c>
      <c r="F562" s="177"/>
      <c r="G562" s="178">
        <f t="shared" si="6"/>
        <v>0</v>
      </c>
      <c r="H562" s="146"/>
      <c r="I562" s="146"/>
      <c r="J562" s="146"/>
      <c r="K562" s="146"/>
      <c r="L562" s="146"/>
      <c r="M562" s="146"/>
      <c r="N562" s="146"/>
      <c r="O562" s="146"/>
      <c r="P562" s="146"/>
      <c r="Q562" s="146"/>
      <c r="R562" s="146"/>
      <c r="S562" s="146"/>
      <c r="T562" s="146"/>
    </row>
    <row r="563" spans="1:20" ht="22.5" outlineLevel="1" x14ac:dyDescent="0.2">
      <c r="A563" s="173">
        <v>255</v>
      </c>
      <c r="B563" s="174" t="s">
        <v>1023</v>
      </c>
      <c r="C563" s="180" t="s">
        <v>1024</v>
      </c>
      <c r="D563" s="175" t="s">
        <v>533</v>
      </c>
      <c r="E563" s="176">
        <v>1</v>
      </c>
      <c r="F563" s="177"/>
      <c r="G563" s="178">
        <f t="shared" si="6"/>
        <v>0</v>
      </c>
      <c r="H563" s="146"/>
      <c r="I563" s="146"/>
      <c r="J563" s="146"/>
      <c r="K563" s="146"/>
      <c r="L563" s="146"/>
      <c r="M563" s="146"/>
      <c r="N563" s="146"/>
      <c r="O563" s="146"/>
      <c r="P563" s="146"/>
      <c r="Q563" s="146"/>
      <c r="R563" s="146"/>
      <c r="S563" s="146"/>
      <c r="T563" s="146"/>
    </row>
    <row r="564" spans="1:20" ht="22.5" outlineLevel="1" x14ac:dyDescent="0.2">
      <c r="A564" s="173">
        <v>256</v>
      </c>
      <c r="B564" s="174" t="s">
        <v>1025</v>
      </c>
      <c r="C564" s="180" t="s">
        <v>1026</v>
      </c>
      <c r="D564" s="175" t="s">
        <v>533</v>
      </c>
      <c r="E564" s="176">
        <v>1</v>
      </c>
      <c r="F564" s="177"/>
      <c r="G564" s="178">
        <f t="shared" si="6"/>
        <v>0</v>
      </c>
      <c r="H564" s="146"/>
      <c r="I564" s="146"/>
      <c r="J564" s="146"/>
      <c r="K564" s="146"/>
      <c r="L564" s="146"/>
      <c r="M564" s="146"/>
      <c r="N564" s="146"/>
      <c r="O564" s="146"/>
      <c r="P564" s="146"/>
      <c r="Q564" s="146"/>
      <c r="R564" s="146"/>
      <c r="S564" s="146"/>
      <c r="T564" s="146"/>
    </row>
    <row r="565" spans="1:20" ht="22.5" outlineLevel="1" x14ac:dyDescent="0.2">
      <c r="A565" s="173">
        <v>257</v>
      </c>
      <c r="B565" s="174" t="s">
        <v>1027</v>
      </c>
      <c r="C565" s="180" t="s">
        <v>1028</v>
      </c>
      <c r="D565" s="175" t="s">
        <v>533</v>
      </c>
      <c r="E565" s="176">
        <v>1</v>
      </c>
      <c r="F565" s="177"/>
      <c r="G565" s="178">
        <f t="shared" si="6"/>
        <v>0</v>
      </c>
      <c r="H565" s="146"/>
      <c r="I565" s="146"/>
      <c r="J565" s="146"/>
      <c r="K565" s="146"/>
      <c r="L565" s="146"/>
      <c r="M565" s="146"/>
      <c r="N565" s="146"/>
      <c r="O565" s="146"/>
      <c r="P565" s="146"/>
      <c r="Q565" s="146"/>
      <c r="R565" s="146"/>
      <c r="S565" s="146"/>
      <c r="T565" s="146"/>
    </row>
    <row r="566" spans="1:20" ht="22.5" outlineLevel="1" x14ac:dyDescent="0.2">
      <c r="A566" s="173">
        <v>258</v>
      </c>
      <c r="B566" s="174" t="s">
        <v>1029</v>
      </c>
      <c r="C566" s="180" t="s">
        <v>1030</v>
      </c>
      <c r="D566" s="175" t="s">
        <v>533</v>
      </c>
      <c r="E566" s="176">
        <v>1</v>
      </c>
      <c r="F566" s="177"/>
      <c r="G566" s="178">
        <f t="shared" si="6"/>
        <v>0</v>
      </c>
      <c r="H566" s="146"/>
      <c r="I566" s="146"/>
      <c r="J566" s="146"/>
      <c r="K566" s="146"/>
      <c r="L566" s="146"/>
      <c r="M566" s="146"/>
      <c r="N566" s="146"/>
      <c r="O566" s="146"/>
      <c r="P566" s="146"/>
      <c r="Q566" s="146"/>
      <c r="R566" s="146"/>
      <c r="S566" s="146"/>
      <c r="T566" s="146"/>
    </row>
    <row r="567" spans="1:20" ht="22.5" outlineLevel="1" x14ac:dyDescent="0.2">
      <c r="A567" s="173">
        <v>259</v>
      </c>
      <c r="B567" s="174" t="s">
        <v>1031</v>
      </c>
      <c r="C567" s="180" t="s">
        <v>1032</v>
      </c>
      <c r="D567" s="175" t="s">
        <v>533</v>
      </c>
      <c r="E567" s="176">
        <v>1</v>
      </c>
      <c r="F567" s="177"/>
      <c r="G567" s="178">
        <f t="shared" si="6"/>
        <v>0</v>
      </c>
      <c r="H567" s="146"/>
      <c r="I567" s="146"/>
      <c r="J567" s="146"/>
      <c r="K567" s="146"/>
      <c r="L567" s="146"/>
      <c r="M567" s="146"/>
      <c r="N567" s="146"/>
      <c r="O567" s="146"/>
      <c r="P567" s="146"/>
      <c r="Q567" s="146"/>
      <c r="R567" s="146"/>
      <c r="S567" s="146"/>
      <c r="T567" s="146"/>
    </row>
    <row r="568" spans="1:20" ht="22.5" outlineLevel="1" x14ac:dyDescent="0.2">
      <c r="A568" s="173">
        <v>260</v>
      </c>
      <c r="B568" s="174" t="s">
        <v>1033</v>
      </c>
      <c r="C568" s="180" t="s">
        <v>1034</v>
      </c>
      <c r="D568" s="175" t="s">
        <v>533</v>
      </c>
      <c r="E568" s="176">
        <v>1</v>
      </c>
      <c r="F568" s="177"/>
      <c r="G568" s="178">
        <f t="shared" si="6"/>
        <v>0</v>
      </c>
      <c r="H568" s="146"/>
      <c r="I568" s="146"/>
      <c r="J568" s="146"/>
      <c r="K568" s="146"/>
      <c r="L568" s="146"/>
      <c r="M568" s="146"/>
      <c r="N568" s="146"/>
      <c r="O568" s="146"/>
      <c r="P568" s="146"/>
      <c r="Q568" s="146"/>
      <c r="R568" s="146"/>
      <c r="S568" s="146"/>
      <c r="T568" s="146"/>
    </row>
    <row r="569" spans="1:20" ht="22.5" outlineLevel="1" x14ac:dyDescent="0.2">
      <c r="A569" s="173">
        <v>261</v>
      </c>
      <c r="B569" s="174" t="s">
        <v>1035</v>
      </c>
      <c r="C569" s="180" t="s">
        <v>1036</v>
      </c>
      <c r="D569" s="175" t="s">
        <v>533</v>
      </c>
      <c r="E569" s="176">
        <v>1</v>
      </c>
      <c r="F569" s="177"/>
      <c r="G569" s="178">
        <f t="shared" si="6"/>
        <v>0</v>
      </c>
      <c r="H569" s="146"/>
      <c r="I569" s="146"/>
      <c r="J569" s="146"/>
      <c r="K569" s="146"/>
      <c r="L569" s="146"/>
      <c r="M569" s="146"/>
      <c r="N569" s="146"/>
      <c r="O569" s="146"/>
      <c r="P569" s="146"/>
      <c r="Q569" s="146"/>
      <c r="R569" s="146"/>
      <c r="S569" s="146"/>
      <c r="T569" s="146"/>
    </row>
    <row r="570" spans="1:20" ht="22.5" outlineLevel="1" x14ac:dyDescent="0.2">
      <c r="A570" s="173">
        <v>262</v>
      </c>
      <c r="B570" s="174" t="s">
        <v>1037</v>
      </c>
      <c r="C570" s="180" t="s">
        <v>1038</v>
      </c>
      <c r="D570" s="175" t="s">
        <v>533</v>
      </c>
      <c r="E570" s="176">
        <v>1</v>
      </c>
      <c r="F570" s="177"/>
      <c r="G570" s="178">
        <f t="shared" si="6"/>
        <v>0</v>
      </c>
      <c r="H570" s="146"/>
      <c r="I570" s="146"/>
      <c r="J570" s="146"/>
      <c r="K570" s="146"/>
      <c r="L570" s="146"/>
      <c r="M570" s="146"/>
      <c r="N570" s="146"/>
      <c r="O570" s="146"/>
      <c r="P570" s="146"/>
      <c r="Q570" s="146"/>
      <c r="R570" s="146"/>
      <c r="S570" s="146"/>
      <c r="T570" s="146"/>
    </row>
    <row r="571" spans="1:20" ht="22.5" outlineLevel="1" x14ac:dyDescent="0.2">
      <c r="A571" s="173">
        <v>263</v>
      </c>
      <c r="B571" s="174" t="s">
        <v>1039</v>
      </c>
      <c r="C571" s="180" t="s">
        <v>1040</v>
      </c>
      <c r="D571" s="175" t="s">
        <v>533</v>
      </c>
      <c r="E571" s="176">
        <v>1</v>
      </c>
      <c r="F571" s="177"/>
      <c r="G571" s="178">
        <f t="shared" si="6"/>
        <v>0</v>
      </c>
      <c r="H571" s="146"/>
      <c r="I571" s="146"/>
      <c r="J571" s="146"/>
      <c r="K571" s="146"/>
      <c r="L571" s="146"/>
      <c r="M571" s="146"/>
      <c r="N571" s="146"/>
      <c r="O571" s="146"/>
      <c r="P571" s="146"/>
      <c r="Q571" s="146"/>
      <c r="R571" s="146"/>
      <c r="S571" s="146"/>
      <c r="T571" s="146"/>
    </row>
    <row r="572" spans="1:20" ht="22.5" outlineLevel="1" x14ac:dyDescent="0.2">
      <c r="A572" s="173">
        <v>264</v>
      </c>
      <c r="B572" s="174" t="s">
        <v>1041</v>
      </c>
      <c r="C572" s="180" t="s">
        <v>1042</v>
      </c>
      <c r="D572" s="175" t="s">
        <v>533</v>
      </c>
      <c r="E572" s="176">
        <v>1</v>
      </c>
      <c r="F572" s="177"/>
      <c r="G572" s="178">
        <f t="shared" si="6"/>
        <v>0</v>
      </c>
      <c r="H572" s="146"/>
      <c r="I572" s="146"/>
      <c r="J572" s="146"/>
      <c r="K572" s="146"/>
      <c r="L572" s="146"/>
      <c r="M572" s="146"/>
      <c r="N572" s="146"/>
      <c r="O572" s="146"/>
      <c r="P572" s="146"/>
      <c r="Q572" s="146"/>
      <c r="R572" s="146"/>
      <c r="S572" s="146"/>
      <c r="T572" s="146"/>
    </row>
    <row r="573" spans="1:20" ht="22.5" outlineLevel="1" x14ac:dyDescent="0.2">
      <c r="A573" s="173">
        <v>265</v>
      </c>
      <c r="B573" s="174" t="s">
        <v>1043</v>
      </c>
      <c r="C573" s="180" t="s">
        <v>1044</v>
      </c>
      <c r="D573" s="175" t="s">
        <v>533</v>
      </c>
      <c r="E573" s="176">
        <v>1</v>
      </c>
      <c r="F573" s="177"/>
      <c r="G573" s="178">
        <f t="shared" ref="G573:G604" si="7">ROUND(E573*F573,2)</f>
        <v>0</v>
      </c>
      <c r="H573" s="146"/>
      <c r="I573" s="146"/>
      <c r="J573" s="146"/>
      <c r="K573" s="146"/>
      <c r="L573" s="146"/>
      <c r="M573" s="146"/>
      <c r="N573" s="146"/>
      <c r="O573" s="146"/>
      <c r="P573" s="146"/>
      <c r="Q573" s="146"/>
      <c r="R573" s="146"/>
      <c r="S573" s="146"/>
      <c r="T573" s="146"/>
    </row>
    <row r="574" spans="1:20" ht="22.5" outlineLevel="1" x14ac:dyDescent="0.2">
      <c r="A574" s="173">
        <v>266</v>
      </c>
      <c r="B574" s="174" t="s">
        <v>1045</v>
      </c>
      <c r="C574" s="180" t="s">
        <v>1046</v>
      </c>
      <c r="D574" s="175" t="s">
        <v>533</v>
      </c>
      <c r="E574" s="176">
        <v>1</v>
      </c>
      <c r="F574" s="177"/>
      <c r="G574" s="178">
        <f t="shared" si="7"/>
        <v>0</v>
      </c>
      <c r="H574" s="146"/>
      <c r="I574" s="146"/>
      <c r="J574" s="146"/>
      <c r="K574" s="146"/>
      <c r="L574" s="146"/>
      <c r="M574" s="146"/>
      <c r="N574" s="146"/>
      <c r="O574" s="146"/>
      <c r="P574" s="146"/>
      <c r="Q574" s="146"/>
      <c r="R574" s="146"/>
      <c r="S574" s="146"/>
      <c r="T574" s="146"/>
    </row>
    <row r="575" spans="1:20" ht="22.5" outlineLevel="1" x14ac:dyDescent="0.2">
      <c r="A575" s="173">
        <v>267</v>
      </c>
      <c r="B575" s="174" t="s">
        <v>1047</v>
      </c>
      <c r="C575" s="180" t="s">
        <v>1048</v>
      </c>
      <c r="D575" s="175" t="s">
        <v>533</v>
      </c>
      <c r="E575" s="176">
        <v>1</v>
      </c>
      <c r="F575" s="177"/>
      <c r="G575" s="178">
        <f t="shared" si="7"/>
        <v>0</v>
      </c>
      <c r="H575" s="146"/>
      <c r="I575" s="146"/>
      <c r="J575" s="146"/>
      <c r="K575" s="146"/>
      <c r="L575" s="146"/>
      <c r="M575" s="146"/>
      <c r="N575" s="146"/>
      <c r="O575" s="146"/>
      <c r="P575" s="146"/>
      <c r="Q575" s="146"/>
      <c r="R575" s="146"/>
      <c r="S575" s="146"/>
      <c r="T575" s="146"/>
    </row>
    <row r="576" spans="1:20" ht="22.5" outlineLevel="1" x14ac:dyDescent="0.2">
      <c r="A576" s="173">
        <v>268</v>
      </c>
      <c r="B576" s="174" t="s">
        <v>1049</v>
      </c>
      <c r="C576" s="180" t="s">
        <v>1050</v>
      </c>
      <c r="D576" s="175" t="s">
        <v>533</v>
      </c>
      <c r="E576" s="176">
        <v>1</v>
      </c>
      <c r="F576" s="177"/>
      <c r="G576" s="178">
        <f t="shared" si="7"/>
        <v>0</v>
      </c>
      <c r="H576" s="146"/>
      <c r="I576" s="146"/>
      <c r="J576" s="146"/>
      <c r="K576" s="146"/>
      <c r="L576" s="146"/>
      <c r="M576" s="146"/>
      <c r="N576" s="146"/>
      <c r="O576" s="146"/>
      <c r="P576" s="146"/>
      <c r="Q576" s="146"/>
      <c r="R576" s="146"/>
      <c r="S576" s="146"/>
      <c r="T576" s="146"/>
    </row>
    <row r="577" spans="1:20" ht="22.5" outlineLevel="1" x14ac:dyDescent="0.2">
      <c r="A577" s="173">
        <v>269</v>
      </c>
      <c r="B577" s="174" t="s">
        <v>1051</v>
      </c>
      <c r="C577" s="180" t="s">
        <v>1052</v>
      </c>
      <c r="D577" s="175" t="s">
        <v>533</v>
      </c>
      <c r="E577" s="176">
        <v>1</v>
      </c>
      <c r="F577" s="177"/>
      <c r="G577" s="178">
        <f t="shared" si="7"/>
        <v>0</v>
      </c>
      <c r="H577" s="146"/>
      <c r="I577" s="146"/>
      <c r="J577" s="146"/>
      <c r="K577" s="146"/>
      <c r="L577" s="146"/>
      <c r="M577" s="146"/>
      <c r="N577" s="146"/>
      <c r="O577" s="146"/>
      <c r="P577" s="146"/>
      <c r="Q577" s="146"/>
      <c r="R577" s="146"/>
      <c r="S577" s="146"/>
      <c r="T577" s="146"/>
    </row>
    <row r="578" spans="1:20" ht="22.5" outlineLevel="1" x14ac:dyDescent="0.2">
      <c r="A578" s="173">
        <v>270</v>
      </c>
      <c r="B578" s="174" t="s">
        <v>1053</v>
      </c>
      <c r="C578" s="180" t="s">
        <v>1054</v>
      </c>
      <c r="D578" s="175" t="s">
        <v>533</v>
      </c>
      <c r="E578" s="176">
        <v>1</v>
      </c>
      <c r="F578" s="177"/>
      <c r="G578" s="178">
        <f t="shared" si="7"/>
        <v>0</v>
      </c>
      <c r="H578" s="146"/>
      <c r="I578" s="146"/>
      <c r="J578" s="146"/>
      <c r="K578" s="146"/>
      <c r="L578" s="146"/>
      <c r="M578" s="146"/>
      <c r="N578" s="146"/>
      <c r="O578" s="146"/>
      <c r="P578" s="146"/>
      <c r="Q578" s="146"/>
      <c r="R578" s="146"/>
      <c r="S578" s="146"/>
      <c r="T578" s="146"/>
    </row>
    <row r="579" spans="1:20" ht="22.5" outlineLevel="1" x14ac:dyDescent="0.2">
      <c r="A579" s="173">
        <v>271</v>
      </c>
      <c r="B579" s="174" t="s">
        <v>1055</v>
      </c>
      <c r="C579" s="180" t="s">
        <v>1056</v>
      </c>
      <c r="D579" s="175" t="s">
        <v>533</v>
      </c>
      <c r="E579" s="176">
        <v>1</v>
      </c>
      <c r="F579" s="177"/>
      <c r="G579" s="178">
        <f t="shared" si="7"/>
        <v>0</v>
      </c>
      <c r="H579" s="146"/>
      <c r="I579" s="146"/>
      <c r="J579" s="146"/>
      <c r="K579" s="146"/>
      <c r="L579" s="146"/>
      <c r="M579" s="146"/>
      <c r="N579" s="146"/>
      <c r="O579" s="146"/>
      <c r="P579" s="146"/>
      <c r="Q579" s="146"/>
      <c r="R579" s="146"/>
      <c r="S579" s="146"/>
      <c r="T579" s="146"/>
    </row>
    <row r="580" spans="1:20" ht="22.5" outlineLevel="1" x14ac:dyDescent="0.2">
      <c r="A580" s="173">
        <v>272</v>
      </c>
      <c r="B580" s="174" t="s">
        <v>1057</v>
      </c>
      <c r="C580" s="180" t="s">
        <v>1058</v>
      </c>
      <c r="D580" s="175" t="s">
        <v>533</v>
      </c>
      <c r="E580" s="176">
        <v>1</v>
      </c>
      <c r="F580" s="177"/>
      <c r="G580" s="178">
        <f t="shared" si="7"/>
        <v>0</v>
      </c>
      <c r="H580" s="146"/>
      <c r="I580" s="146"/>
      <c r="J580" s="146"/>
      <c r="K580" s="146"/>
      <c r="L580" s="146"/>
      <c r="M580" s="146"/>
      <c r="N580" s="146"/>
      <c r="O580" s="146"/>
      <c r="P580" s="146"/>
      <c r="Q580" s="146"/>
      <c r="R580" s="146"/>
      <c r="S580" s="146"/>
      <c r="T580" s="146"/>
    </row>
    <row r="581" spans="1:20" ht="22.5" outlineLevel="1" x14ac:dyDescent="0.2">
      <c r="A581" s="173">
        <v>273</v>
      </c>
      <c r="B581" s="174" t="s">
        <v>1059</v>
      </c>
      <c r="C581" s="180" t="s">
        <v>1060</v>
      </c>
      <c r="D581" s="175" t="s">
        <v>533</v>
      </c>
      <c r="E581" s="176">
        <v>1</v>
      </c>
      <c r="F581" s="177"/>
      <c r="G581" s="178">
        <f t="shared" si="7"/>
        <v>0</v>
      </c>
      <c r="H581" s="146"/>
      <c r="I581" s="146"/>
      <c r="J581" s="146"/>
      <c r="K581" s="146"/>
      <c r="L581" s="146"/>
      <c r="M581" s="146"/>
      <c r="N581" s="146"/>
      <c r="O581" s="146"/>
      <c r="P581" s="146"/>
      <c r="Q581" s="146"/>
      <c r="R581" s="146"/>
      <c r="S581" s="146"/>
      <c r="T581" s="146"/>
    </row>
    <row r="582" spans="1:20" ht="22.5" outlineLevel="1" x14ac:dyDescent="0.2">
      <c r="A582" s="173">
        <v>274</v>
      </c>
      <c r="B582" s="174" t="s">
        <v>1061</v>
      </c>
      <c r="C582" s="180" t="s">
        <v>1062</v>
      </c>
      <c r="D582" s="175" t="s">
        <v>533</v>
      </c>
      <c r="E582" s="176">
        <v>1</v>
      </c>
      <c r="F582" s="177"/>
      <c r="G582" s="178">
        <f t="shared" si="7"/>
        <v>0</v>
      </c>
      <c r="H582" s="146"/>
      <c r="I582" s="146"/>
      <c r="J582" s="146"/>
      <c r="K582" s="146"/>
      <c r="L582" s="146"/>
      <c r="M582" s="146"/>
      <c r="N582" s="146"/>
      <c r="O582" s="146"/>
      <c r="P582" s="146"/>
      <c r="Q582" s="146"/>
      <c r="R582" s="146"/>
      <c r="S582" s="146"/>
      <c r="T582" s="146"/>
    </row>
    <row r="583" spans="1:20" ht="22.5" outlineLevel="1" x14ac:dyDescent="0.2">
      <c r="A583" s="173">
        <v>275</v>
      </c>
      <c r="B583" s="174" t="s">
        <v>1063</v>
      </c>
      <c r="C583" s="180" t="s">
        <v>1064</v>
      </c>
      <c r="D583" s="175" t="s">
        <v>533</v>
      </c>
      <c r="E583" s="176">
        <v>1</v>
      </c>
      <c r="F583" s="177"/>
      <c r="G583" s="178">
        <f t="shared" si="7"/>
        <v>0</v>
      </c>
      <c r="H583" s="146"/>
      <c r="I583" s="146"/>
      <c r="J583" s="146"/>
      <c r="K583" s="146"/>
      <c r="L583" s="146"/>
      <c r="M583" s="146"/>
      <c r="N583" s="146"/>
      <c r="O583" s="146"/>
      <c r="P583" s="146"/>
      <c r="Q583" s="146"/>
      <c r="R583" s="146"/>
      <c r="S583" s="146"/>
      <c r="T583" s="146"/>
    </row>
    <row r="584" spans="1:20" ht="22.5" outlineLevel="1" x14ac:dyDescent="0.2">
      <c r="A584" s="173">
        <v>276</v>
      </c>
      <c r="B584" s="174" t="s">
        <v>1065</v>
      </c>
      <c r="C584" s="180" t="s">
        <v>1066</v>
      </c>
      <c r="D584" s="175" t="s">
        <v>533</v>
      </c>
      <c r="E584" s="176">
        <v>1</v>
      </c>
      <c r="F584" s="177"/>
      <c r="G584" s="178">
        <f t="shared" si="7"/>
        <v>0</v>
      </c>
      <c r="H584" s="146"/>
      <c r="I584" s="146"/>
      <c r="J584" s="146"/>
      <c r="K584" s="146"/>
      <c r="L584" s="146"/>
      <c r="M584" s="146"/>
      <c r="N584" s="146"/>
      <c r="O584" s="146"/>
      <c r="P584" s="146"/>
      <c r="Q584" s="146"/>
      <c r="R584" s="146"/>
      <c r="S584" s="146"/>
      <c r="T584" s="146"/>
    </row>
    <row r="585" spans="1:20" ht="22.5" outlineLevel="1" x14ac:dyDescent="0.2">
      <c r="A585" s="173">
        <v>277</v>
      </c>
      <c r="B585" s="174" t="s">
        <v>1067</v>
      </c>
      <c r="C585" s="180" t="s">
        <v>1068</v>
      </c>
      <c r="D585" s="175" t="s">
        <v>533</v>
      </c>
      <c r="E585" s="176">
        <v>1</v>
      </c>
      <c r="F585" s="177"/>
      <c r="G585" s="178">
        <f t="shared" si="7"/>
        <v>0</v>
      </c>
      <c r="H585" s="146"/>
      <c r="I585" s="146"/>
      <c r="J585" s="146"/>
      <c r="K585" s="146"/>
      <c r="L585" s="146"/>
      <c r="M585" s="146"/>
      <c r="N585" s="146"/>
      <c r="O585" s="146"/>
      <c r="P585" s="146"/>
      <c r="Q585" s="146"/>
      <c r="R585" s="146"/>
      <c r="S585" s="146"/>
      <c r="T585" s="146"/>
    </row>
    <row r="586" spans="1:20" ht="22.5" outlineLevel="1" x14ac:dyDescent="0.2">
      <c r="A586" s="173">
        <v>278</v>
      </c>
      <c r="B586" s="174" t="s">
        <v>1069</v>
      </c>
      <c r="C586" s="180" t="s">
        <v>1070</v>
      </c>
      <c r="D586" s="175" t="s">
        <v>533</v>
      </c>
      <c r="E586" s="176">
        <v>1</v>
      </c>
      <c r="F586" s="177"/>
      <c r="G586" s="178">
        <f t="shared" si="7"/>
        <v>0</v>
      </c>
      <c r="H586" s="146"/>
      <c r="I586" s="146"/>
      <c r="J586" s="146"/>
      <c r="K586" s="146"/>
      <c r="L586" s="146"/>
      <c r="M586" s="146"/>
      <c r="N586" s="146"/>
      <c r="O586" s="146"/>
      <c r="P586" s="146"/>
      <c r="Q586" s="146"/>
      <c r="R586" s="146"/>
      <c r="S586" s="146"/>
      <c r="T586" s="146"/>
    </row>
    <row r="587" spans="1:20" ht="22.5" outlineLevel="1" x14ac:dyDescent="0.2">
      <c r="A587" s="173">
        <v>279</v>
      </c>
      <c r="B587" s="174" t="s">
        <v>1071</v>
      </c>
      <c r="C587" s="180" t="s">
        <v>1072</v>
      </c>
      <c r="D587" s="175" t="s">
        <v>533</v>
      </c>
      <c r="E587" s="176">
        <v>1</v>
      </c>
      <c r="F587" s="177"/>
      <c r="G587" s="178">
        <f t="shared" si="7"/>
        <v>0</v>
      </c>
      <c r="H587" s="146"/>
      <c r="I587" s="146"/>
      <c r="J587" s="146"/>
      <c r="K587" s="146"/>
      <c r="L587" s="146"/>
      <c r="M587" s="146"/>
      <c r="N587" s="146"/>
      <c r="O587" s="146"/>
      <c r="P587" s="146"/>
      <c r="Q587" s="146"/>
      <c r="R587" s="146"/>
      <c r="S587" s="146"/>
      <c r="T587" s="146"/>
    </row>
    <row r="588" spans="1:20" ht="22.5" outlineLevel="1" x14ac:dyDescent="0.2">
      <c r="A588" s="173">
        <v>280</v>
      </c>
      <c r="B588" s="174" t="s">
        <v>1073</v>
      </c>
      <c r="C588" s="180" t="s">
        <v>1074</v>
      </c>
      <c r="D588" s="175" t="s">
        <v>533</v>
      </c>
      <c r="E588" s="176">
        <v>1</v>
      </c>
      <c r="F588" s="177"/>
      <c r="G588" s="178">
        <f t="shared" si="7"/>
        <v>0</v>
      </c>
      <c r="H588" s="146"/>
      <c r="I588" s="146"/>
      <c r="J588" s="146"/>
      <c r="K588" s="146"/>
      <c r="L588" s="146"/>
      <c r="M588" s="146"/>
      <c r="N588" s="146"/>
      <c r="O588" s="146"/>
      <c r="P588" s="146"/>
      <c r="Q588" s="146"/>
      <c r="R588" s="146"/>
      <c r="S588" s="146"/>
      <c r="T588" s="146"/>
    </row>
    <row r="589" spans="1:20" ht="22.5" outlineLevel="1" x14ac:dyDescent="0.2">
      <c r="A589" s="173">
        <v>281</v>
      </c>
      <c r="B589" s="174" t="s">
        <v>1075</v>
      </c>
      <c r="C589" s="180" t="s">
        <v>1076</v>
      </c>
      <c r="D589" s="175" t="s">
        <v>533</v>
      </c>
      <c r="E589" s="176">
        <v>1</v>
      </c>
      <c r="F589" s="177"/>
      <c r="G589" s="178">
        <f t="shared" si="7"/>
        <v>0</v>
      </c>
      <c r="H589" s="146"/>
      <c r="I589" s="146"/>
      <c r="J589" s="146"/>
      <c r="K589" s="146"/>
      <c r="L589" s="146"/>
      <c r="M589" s="146"/>
      <c r="N589" s="146"/>
      <c r="O589" s="146"/>
      <c r="P589" s="146"/>
      <c r="Q589" s="146"/>
      <c r="R589" s="146"/>
      <c r="S589" s="146"/>
      <c r="T589" s="146"/>
    </row>
    <row r="590" spans="1:20" ht="22.5" outlineLevel="1" x14ac:dyDescent="0.2">
      <c r="A590" s="173">
        <v>282</v>
      </c>
      <c r="B590" s="174" t="s">
        <v>1077</v>
      </c>
      <c r="C590" s="180" t="s">
        <v>1078</v>
      </c>
      <c r="D590" s="175" t="s">
        <v>533</v>
      </c>
      <c r="E590" s="176">
        <v>1</v>
      </c>
      <c r="F590" s="177"/>
      <c r="G590" s="178">
        <f t="shared" si="7"/>
        <v>0</v>
      </c>
      <c r="H590" s="146"/>
      <c r="I590" s="146"/>
      <c r="J590" s="146"/>
      <c r="K590" s="146"/>
      <c r="L590" s="146"/>
      <c r="M590" s="146"/>
      <c r="N590" s="146"/>
      <c r="O590" s="146"/>
      <c r="P590" s="146"/>
      <c r="Q590" s="146"/>
      <c r="R590" s="146"/>
      <c r="S590" s="146"/>
      <c r="T590" s="146"/>
    </row>
    <row r="591" spans="1:20" ht="22.5" outlineLevel="1" x14ac:dyDescent="0.2">
      <c r="A591" s="173">
        <v>283</v>
      </c>
      <c r="B591" s="174" t="s">
        <v>1079</v>
      </c>
      <c r="C591" s="180" t="s">
        <v>1080</v>
      </c>
      <c r="D591" s="175" t="s">
        <v>533</v>
      </c>
      <c r="E591" s="176">
        <v>1</v>
      </c>
      <c r="F591" s="177"/>
      <c r="G591" s="178">
        <f t="shared" si="7"/>
        <v>0</v>
      </c>
      <c r="H591" s="146"/>
      <c r="I591" s="146"/>
      <c r="J591" s="146"/>
      <c r="K591" s="146"/>
      <c r="L591" s="146"/>
      <c r="M591" s="146"/>
      <c r="N591" s="146"/>
      <c r="O591" s="146"/>
      <c r="P591" s="146"/>
      <c r="Q591" s="146"/>
      <c r="R591" s="146"/>
      <c r="S591" s="146"/>
      <c r="T591" s="146"/>
    </row>
    <row r="592" spans="1:20" ht="22.5" outlineLevel="1" x14ac:dyDescent="0.2">
      <c r="A592" s="173">
        <v>284</v>
      </c>
      <c r="B592" s="174" t="s">
        <v>1081</v>
      </c>
      <c r="C592" s="180" t="s">
        <v>1082</v>
      </c>
      <c r="D592" s="175" t="s">
        <v>533</v>
      </c>
      <c r="E592" s="176">
        <v>1</v>
      </c>
      <c r="F592" s="177"/>
      <c r="G592" s="178">
        <f t="shared" si="7"/>
        <v>0</v>
      </c>
      <c r="H592" s="146"/>
      <c r="I592" s="146"/>
      <c r="J592" s="146"/>
      <c r="K592" s="146"/>
      <c r="L592" s="146"/>
      <c r="M592" s="146"/>
      <c r="N592" s="146"/>
      <c r="O592" s="146"/>
      <c r="P592" s="146"/>
      <c r="Q592" s="146"/>
      <c r="R592" s="146"/>
      <c r="S592" s="146"/>
      <c r="T592" s="146"/>
    </row>
    <row r="593" spans="1:20" ht="22.5" outlineLevel="1" x14ac:dyDescent="0.2">
      <c r="A593" s="173">
        <v>285</v>
      </c>
      <c r="B593" s="174" t="s">
        <v>1083</v>
      </c>
      <c r="C593" s="180" t="s">
        <v>1084</v>
      </c>
      <c r="D593" s="175" t="s">
        <v>533</v>
      </c>
      <c r="E593" s="176">
        <v>1</v>
      </c>
      <c r="F593" s="177"/>
      <c r="G593" s="178">
        <f t="shared" si="7"/>
        <v>0</v>
      </c>
      <c r="H593" s="146"/>
      <c r="I593" s="146"/>
      <c r="J593" s="146"/>
      <c r="K593" s="146"/>
      <c r="L593" s="146"/>
      <c r="M593" s="146"/>
      <c r="N593" s="146"/>
      <c r="O593" s="146"/>
      <c r="P593" s="146"/>
      <c r="Q593" s="146"/>
      <c r="R593" s="146"/>
      <c r="S593" s="146"/>
      <c r="T593" s="146"/>
    </row>
    <row r="594" spans="1:20" ht="22.5" outlineLevel="1" x14ac:dyDescent="0.2">
      <c r="A594" s="173">
        <v>286</v>
      </c>
      <c r="B594" s="174" t="s">
        <v>1085</v>
      </c>
      <c r="C594" s="180" t="s">
        <v>1086</v>
      </c>
      <c r="D594" s="175" t="s">
        <v>533</v>
      </c>
      <c r="E594" s="176">
        <v>1</v>
      </c>
      <c r="F594" s="177"/>
      <c r="G594" s="178">
        <f t="shared" si="7"/>
        <v>0</v>
      </c>
      <c r="H594" s="146"/>
      <c r="I594" s="146"/>
      <c r="J594" s="146"/>
      <c r="K594" s="146"/>
      <c r="L594" s="146"/>
      <c r="M594" s="146"/>
      <c r="N594" s="146"/>
      <c r="O594" s="146"/>
      <c r="P594" s="146"/>
      <c r="Q594" s="146"/>
      <c r="R594" s="146"/>
      <c r="S594" s="146"/>
      <c r="T594" s="146"/>
    </row>
    <row r="595" spans="1:20" ht="22.5" outlineLevel="1" x14ac:dyDescent="0.2">
      <c r="A595" s="173">
        <v>287</v>
      </c>
      <c r="B595" s="174" t="s">
        <v>1087</v>
      </c>
      <c r="C595" s="180" t="s">
        <v>1088</v>
      </c>
      <c r="D595" s="175" t="s">
        <v>533</v>
      </c>
      <c r="E595" s="176">
        <v>1</v>
      </c>
      <c r="F595" s="177"/>
      <c r="G595" s="178">
        <f t="shared" si="7"/>
        <v>0</v>
      </c>
      <c r="H595" s="146"/>
      <c r="I595" s="146"/>
      <c r="J595" s="146"/>
      <c r="K595" s="146"/>
      <c r="L595" s="146"/>
      <c r="M595" s="146"/>
      <c r="N595" s="146"/>
      <c r="O595" s="146"/>
      <c r="P595" s="146"/>
      <c r="Q595" s="146"/>
      <c r="R595" s="146"/>
      <c r="S595" s="146"/>
      <c r="T595" s="146"/>
    </row>
    <row r="596" spans="1:20" ht="22.5" outlineLevel="1" x14ac:dyDescent="0.2">
      <c r="A596" s="173">
        <v>288</v>
      </c>
      <c r="B596" s="174" t="s">
        <v>1089</v>
      </c>
      <c r="C596" s="180" t="s">
        <v>1090</v>
      </c>
      <c r="D596" s="175" t="s">
        <v>533</v>
      </c>
      <c r="E596" s="176">
        <v>1</v>
      </c>
      <c r="F596" s="177"/>
      <c r="G596" s="178">
        <f t="shared" si="7"/>
        <v>0</v>
      </c>
      <c r="H596" s="146"/>
      <c r="I596" s="146"/>
      <c r="J596" s="146"/>
      <c r="K596" s="146"/>
      <c r="L596" s="146"/>
      <c r="M596" s="146"/>
      <c r="N596" s="146"/>
      <c r="O596" s="146"/>
      <c r="P596" s="146"/>
      <c r="Q596" s="146"/>
      <c r="R596" s="146"/>
      <c r="S596" s="146"/>
      <c r="T596" s="146"/>
    </row>
    <row r="597" spans="1:20" ht="22.5" outlineLevel="1" x14ac:dyDescent="0.2">
      <c r="A597" s="173">
        <v>289</v>
      </c>
      <c r="B597" s="174" t="s">
        <v>1091</v>
      </c>
      <c r="C597" s="180" t="s">
        <v>1092</v>
      </c>
      <c r="D597" s="175" t="s">
        <v>533</v>
      </c>
      <c r="E597" s="176">
        <v>1</v>
      </c>
      <c r="F597" s="177"/>
      <c r="G597" s="178">
        <f t="shared" si="7"/>
        <v>0</v>
      </c>
      <c r="H597" s="146"/>
      <c r="I597" s="146"/>
      <c r="J597" s="146"/>
      <c r="K597" s="146"/>
      <c r="L597" s="146"/>
      <c r="M597" s="146"/>
      <c r="N597" s="146"/>
      <c r="O597" s="146"/>
      <c r="P597" s="146"/>
      <c r="Q597" s="146"/>
      <c r="R597" s="146"/>
      <c r="S597" s="146"/>
      <c r="T597" s="146"/>
    </row>
    <row r="598" spans="1:20" ht="22.5" outlineLevel="1" x14ac:dyDescent="0.2">
      <c r="A598" s="173">
        <v>290</v>
      </c>
      <c r="B598" s="174" t="s">
        <v>1093</v>
      </c>
      <c r="C598" s="180" t="s">
        <v>1094</v>
      </c>
      <c r="D598" s="175" t="s">
        <v>533</v>
      </c>
      <c r="E598" s="176">
        <v>1</v>
      </c>
      <c r="F598" s="177"/>
      <c r="G598" s="178">
        <f t="shared" si="7"/>
        <v>0</v>
      </c>
      <c r="H598" s="146"/>
      <c r="I598" s="146"/>
      <c r="J598" s="146"/>
      <c r="K598" s="146"/>
      <c r="L598" s="146"/>
      <c r="M598" s="146"/>
      <c r="N598" s="146"/>
      <c r="O598" s="146"/>
      <c r="P598" s="146"/>
      <c r="Q598" s="146"/>
      <c r="R598" s="146"/>
      <c r="S598" s="146"/>
      <c r="T598" s="146"/>
    </row>
    <row r="599" spans="1:20" ht="22.5" outlineLevel="1" x14ac:dyDescent="0.2">
      <c r="A599" s="173">
        <v>291</v>
      </c>
      <c r="B599" s="174" t="s">
        <v>1095</v>
      </c>
      <c r="C599" s="180" t="s">
        <v>1096</v>
      </c>
      <c r="D599" s="175" t="s">
        <v>533</v>
      </c>
      <c r="E599" s="176">
        <v>1</v>
      </c>
      <c r="F599" s="177"/>
      <c r="G599" s="178">
        <f t="shared" si="7"/>
        <v>0</v>
      </c>
      <c r="H599" s="146"/>
      <c r="I599" s="146"/>
      <c r="J599" s="146"/>
      <c r="K599" s="146"/>
      <c r="L599" s="146"/>
      <c r="M599" s="146"/>
      <c r="N599" s="146"/>
      <c r="O599" s="146"/>
      <c r="P599" s="146"/>
      <c r="Q599" s="146"/>
      <c r="R599" s="146"/>
      <c r="S599" s="146"/>
      <c r="T599" s="146"/>
    </row>
    <row r="600" spans="1:20" ht="22.5" outlineLevel="1" x14ac:dyDescent="0.2">
      <c r="A600" s="173">
        <v>292</v>
      </c>
      <c r="B600" s="174" t="s">
        <v>1097</v>
      </c>
      <c r="C600" s="180" t="s">
        <v>1098</v>
      </c>
      <c r="D600" s="175" t="s">
        <v>533</v>
      </c>
      <c r="E600" s="176">
        <v>1</v>
      </c>
      <c r="F600" s="177"/>
      <c r="G600" s="178">
        <f t="shared" si="7"/>
        <v>0</v>
      </c>
      <c r="H600" s="146"/>
      <c r="I600" s="146"/>
      <c r="J600" s="146"/>
      <c r="K600" s="146"/>
      <c r="L600" s="146"/>
      <c r="M600" s="146"/>
      <c r="N600" s="146"/>
      <c r="O600" s="146"/>
      <c r="P600" s="146"/>
      <c r="Q600" s="146"/>
      <c r="R600" s="146"/>
      <c r="S600" s="146"/>
      <c r="T600" s="146"/>
    </row>
    <row r="601" spans="1:20" ht="22.5" outlineLevel="1" x14ac:dyDescent="0.2">
      <c r="A601" s="173">
        <v>293</v>
      </c>
      <c r="B601" s="174" t="s">
        <v>1099</v>
      </c>
      <c r="C601" s="180" t="s">
        <v>1100</v>
      </c>
      <c r="D601" s="175" t="s">
        <v>533</v>
      </c>
      <c r="E601" s="176">
        <v>1</v>
      </c>
      <c r="F601" s="177"/>
      <c r="G601" s="178">
        <f t="shared" si="7"/>
        <v>0</v>
      </c>
      <c r="H601" s="146"/>
      <c r="I601" s="146"/>
      <c r="J601" s="146"/>
      <c r="K601" s="146"/>
      <c r="L601" s="146"/>
      <c r="M601" s="146"/>
      <c r="N601" s="146"/>
      <c r="O601" s="146"/>
      <c r="P601" s="146"/>
      <c r="Q601" s="146"/>
      <c r="R601" s="146"/>
      <c r="S601" s="146"/>
      <c r="T601" s="146"/>
    </row>
    <row r="602" spans="1:20" ht="22.5" outlineLevel="1" x14ac:dyDescent="0.2">
      <c r="A602" s="173">
        <v>294</v>
      </c>
      <c r="B602" s="174" t="s">
        <v>1101</v>
      </c>
      <c r="C602" s="180" t="s">
        <v>1102</v>
      </c>
      <c r="D602" s="175" t="s">
        <v>533</v>
      </c>
      <c r="E602" s="176">
        <v>1</v>
      </c>
      <c r="F602" s="177"/>
      <c r="G602" s="178">
        <f t="shared" si="7"/>
        <v>0</v>
      </c>
      <c r="H602" s="146"/>
      <c r="I602" s="146"/>
      <c r="J602" s="146"/>
      <c r="K602" s="146"/>
      <c r="L602" s="146"/>
      <c r="M602" s="146"/>
      <c r="N602" s="146"/>
      <c r="O602" s="146"/>
      <c r="P602" s="146"/>
      <c r="Q602" s="146"/>
      <c r="R602" s="146"/>
      <c r="S602" s="146"/>
      <c r="T602" s="146"/>
    </row>
    <row r="603" spans="1:20" ht="22.5" outlineLevel="1" x14ac:dyDescent="0.2">
      <c r="A603" s="173">
        <v>295</v>
      </c>
      <c r="B603" s="174" t="s">
        <v>1103</v>
      </c>
      <c r="C603" s="180" t="s">
        <v>1104</v>
      </c>
      <c r="D603" s="175" t="s">
        <v>533</v>
      </c>
      <c r="E603" s="176">
        <v>1</v>
      </c>
      <c r="F603" s="177"/>
      <c r="G603" s="178">
        <f t="shared" si="7"/>
        <v>0</v>
      </c>
      <c r="H603" s="146"/>
      <c r="I603" s="146"/>
      <c r="J603" s="146"/>
      <c r="K603" s="146"/>
      <c r="L603" s="146"/>
      <c r="M603" s="146"/>
      <c r="N603" s="146"/>
      <c r="O603" s="146"/>
      <c r="P603" s="146"/>
      <c r="Q603" s="146"/>
      <c r="R603" s="146"/>
      <c r="S603" s="146"/>
      <c r="T603" s="146"/>
    </row>
    <row r="604" spans="1:20" ht="22.5" outlineLevel="1" x14ac:dyDescent="0.2">
      <c r="A604" s="173">
        <v>296</v>
      </c>
      <c r="B604" s="174" t="s">
        <v>1105</v>
      </c>
      <c r="C604" s="180" t="s">
        <v>1106</v>
      </c>
      <c r="D604" s="175" t="s">
        <v>533</v>
      </c>
      <c r="E604" s="176">
        <v>1</v>
      </c>
      <c r="F604" s="177"/>
      <c r="G604" s="178">
        <f t="shared" si="7"/>
        <v>0</v>
      </c>
      <c r="H604" s="146"/>
      <c r="I604" s="146"/>
      <c r="J604" s="146"/>
      <c r="K604" s="146"/>
      <c r="L604" s="146"/>
      <c r="M604" s="146"/>
      <c r="N604" s="146"/>
      <c r="O604" s="146"/>
      <c r="P604" s="146"/>
      <c r="Q604" s="146"/>
      <c r="R604" s="146"/>
      <c r="S604" s="146"/>
      <c r="T604" s="146"/>
    </row>
    <row r="605" spans="1:20" ht="22.5" outlineLevel="1" x14ac:dyDescent="0.2">
      <c r="A605" s="173">
        <v>297</v>
      </c>
      <c r="B605" s="174" t="s">
        <v>1107</v>
      </c>
      <c r="C605" s="180" t="s">
        <v>1108</v>
      </c>
      <c r="D605" s="175" t="s">
        <v>533</v>
      </c>
      <c r="E605" s="176">
        <v>1</v>
      </c>
      <c r="F605" s="177"/>
      <c r="G605" s="178">
        <f t="shared" ref="G605:G614" si="8">ROUND(E605*F605,2)</f>
        <v>0</v>
      </c>
      <c r="H605" s="146"/>
      <c r="I605" s="146"/>
      <c r="J605" s="146"/>
      <c r="K605" s="146"/>
      <c r="L605" s="146"/>
      <c r="M605" s="146"/>
      <c r="N605" s="146"/>
      <c r="O605" s="146"/>
      <c r="P605" s="146"/>
      <c r="Q605" s="146"/>
      <c r="R605" s="146"/>
      <c r="S605" s="146"/>
      <c r="T605" s="146"/>
    </row>
    <row r="606" spans="1:20" ht="22.5" outlineLevel="1" x14ac:dyDescent="0.2">
      <c r="A606" s="173">
        <v>298</v>
      </c>
      <c r="B606" s="174" t="s">
        <v>1109</v>
      </c>
      <c r="C606" s="180" t="s">
        <v>1110</v>
      </c>
      <c r="D606" s="175" t="s">
        <v>533</v>
      </c>
      <c r="E606" s="176">
        <v>1</v>
      </c>
      <c r="F606" s="177"/>
      <c r="G606" s="178">
        <f t="shared" si="8"/>
        <v>0</v>
      </c>
      <c r="H606" s="146"/>
      <c r="I606" s="146"/>
      <c r="J606" s="146"/>
      <c r="K606" s="146"/>
      <c r="L606" s="146"/>
      <c r="M606" s="146"/>
      <c r="N606" s="146"/>
      <c r="O606" s="146"/>
      <c r="P606" s="146"/>
      <c r="Q606" s="146"/>
      <c r="R606" s="146"/>
      <c r="S606" s="146"/>
      <c r="T606" s="146"/>
    </row>
    <row r="607" spans="1:20" ht="22.5" outlineLevel="1" x14ac:dyDescent="0.2">
      <c r="A607" s="173">
        <v>299</v>
      </c>
      <c r="B607" s="174" t="s">
        <v>1111</v>
      </c>
      <c r="C607" s="180" t="s">
        <v>1112</v>
      </c>
      <c r="D607" s="175" t="s">
        <v>533</v>
      </c>
      <c r="E607" s="176">
        <v>1</v>
      </c>
      <c r="F607" s="177"/>
      <c r="G607" s="178">
        <f t="shared" si="8"/>
        <v>0</v>
      </c>
      <c r="H607" s="146"/>
      <c r="I607" s="146"/>
      <c r="J607" s="146"/>
      <c r="K607" s="146"/>
      <c r="L607" s="146"/>
      <c r="M607" s="146"/>
      <c r="N607" s="146"/>
      <c r="O607" s="146"/>
      <c r="P607" s="146"/>
      <c r="Q607" s="146"/>
      <c r="R607" s="146"/>
      <c r="S607" s="146"/>
      <c r="T607" s="146"/>
    </row>
    <row r="608" spans="1:20" ht="22.5" outlineLevel="1" x14ac:dyDescent="0.2">
      <c r="A608" s="173">
        <v>300</v>
      </c>
      <c r="B608" s="174" t="s">
        <v>1113</v>
      </c>
      <c r="C608" s="180" t="s">
        <v>1114</v>
      </c>
      <c r="D608" s="175" t="s">
        <v>533</v>
      </c>
      <c r="E608" s="176">
        <v>1</v>
      </c>
      <c r="F608" s="177"/>
      <c r="G608" s="178">
        <f t="shared" si="8"/>
        <v>0</v>
      </c>
      <c r="H608" s="146"/>
      <c r="I608" s="146"/>
      <c r="J608" s="146"/>
      <c r="K608" s="146"/>
      <c r="L608" s="146"/>
      <c r="M608" s="146"/>
      <c r="N608" s="146"/>
      <c r="O608" s="146"/>
      <c r="P608" s="146"/>
      <c r="Q608" s="146"/>
      <c r="R608" s="146"/>
      <c r="S608" s="146"/>
      <c r="T608" s="146"/>
    </row>
    <row r="609" spans="1:20" ht="22.5" outlineLevel="1" x14ac:dyDescent="0.2">
      <c r="A609" s="173">
        <v>301</v>
      </c>
      <c r="B609" s="174" t="s">
        <v>1115</v>
      </c>
      <c r="C609" s="180" t="s">
        <v>1116</v>
      </c>
      <c r="D609" s="175" t="s">
        <v>533</v>
      </c>
      <c r="E609" s="176">
        <v>1</v>
      </c>
      <c r="F609" s="177"/>
      <c r="G609" s="178">
        <f t="shared" si="8"/>
        <v>0</v>
      </c>
      <c r="H609" s="146"/>
      <c r="I609" s="146"/>
      <c r="J609" s="146"/>
      <c r="K609" s="146"/>
      <c r="L609" s="146"/>
      <c r="M609" s="146"/>
      <c r="N609" s="146"/>
      <c r="O609" s="146"/>
      <c r="P609" s="146"/>
      <c r="Q609" s="146"/>
      <c r="R609" s="146"/>
      <c r="S609" s="146"/>
      <c r="T609" s="146"/>
    </row>
    <row r="610" spans="1:20" ht="22.5" outlineLevel="1" x14ac:dyDescent="0.2">
      <c r="A610" s="173">
        <v>302</v>
      </c>
      <c r="B610" s="174" t="s">
        <v>1117</v>
      </c>
      <c r="C610" s="180" t="s">
        <v>1118</v>
      </c>
      <c r="D610" s="175" t="s">
        <v>533</v>
      </c>
      <c r="E610" s="176">
        <v>1</v>
      </c>
      <c r="F610" s="177"/>
      <c r="G610" s="178">
        <f t="shared" si="8"/>
        <v>0</v>
      </c>
      <c r="H610" s="146"/>
      <c r="I610" s="146"/>
      <c r="J610" s="146"/>
      <c r="K610" s="146"/>
      <c r="L610" s="146"/>
      <c r="M610" s="146"/>
      <c r="N610" s="146"/>
      <c r="O610" s="146"/>
      <c r="P610" s="146"/>
      <c r="Q610" s="146"/>
      <c r="R610" s="146"/>
      <c r="S610" s="146"/>
      <c r="T610" s="146"/>
    </row>
    <row r="611" spans="1:20" ht="22.5" outlineLevel="1" x14ac:dyDescent="0.2">
      <c r="A611" s="173">
        <v>303</v>
      </c>
      <c r="B611" s="174" t="s">
        <v>1119</v>
      </c>
      <c r="C611" s="180" t="s">
        <v>1120</v>
      </c>
      <c r="D611" s="175" t="s">
        <v>533</v>
      </c>
      <c r="E611" s="176">
        <v>1</v>
      </c>
      <c r="F611" s="177"/>
      <c r="G611" s="178">
        <f t="shared" si="8"/>
        <v>0</v>
      </c>
      <c r="H611" s="146"/>
      <c r="I611" s="146"/>
      <c r="J611" s="146"/>
      <c r="K611" s="146"/>
      <c r="L611" s="146"/>
      <c r="M611" s="146"/>
      <c r="N611" s="146"/>
      <c r="O611" s="146"/>
      <c r="P611" s="146"/>
      <c r="Q611" s="146"/>
      <c r="R611" s="146"/>
      <c r="S611" s="146"/>
      <c r="T611" s="146"/>
    </row>
    <row r="612" spans="1:20" ht="22.5" outlineLevel="1" x14ac:dyDescent="0.2">
      <c r="A612" s="173">
        <v>304</v>
      </c>
      <c r="B612" s="174" t="s">
        <v>1121</v>
      </c>
      <c r="C612" s="180" t="s">
        <v>1122</v>
      </c>
      <c r="D612" s="175" t="s">
        <v>533</v>
      </c>
      <c r="E612" s="176">
        <v>1</v>
      </c>
      <c r="F612" s="177"/>
      <c r="G612" s="178">
        <f t="shared" si="8"/>
        <v>0</v>
      </c>
      <c r="H612" s="146"/>
      <c r="I612" s="146"/>
      <c r="J612" s="146"/>
      <c r="K612" s="146"/>
      <c r="L612" s="146"/>
      <c r="M612" s="146"/>
      <c r="N612" s="146"/>
      <c r="O612" s="146"/>
      <c r="P612" s="146"/>
      <c r="Q612" s="146"/>
      <c r="R612" s="146"/>
      <c r="S612" s="146"/>
      <c r="T612" s="146"/>
    </row>
    <row r="613" spans="1:20" ht="22.5" outlineLevel="1" x14ac:dyDescent="0.2">
      <c r="A613" s="173">
        <v>305</v>
      </c>
      <c r="B613" s="174" t="s">
        <v>1123</v>
      </c>
      <c r="C613" s="180" t="s">
        <v>1124</v>
      </c>
      <c r="D613" s="175" t="s">
        <v>533</v>
      </c>
      <c r="E613" s="176">
        <v>1</v>
      </c>
      <c r="F613" s="177"/>
      <c r="G613" s="178">
        <f t="shared" si="8"/>
        <v>0</v>
      </c>
      <c r="H613" s="146"/>
      <c r="I613" s="146"/>
      <c r="J613" s="146"/>
      <c r="K613" s="146"/>
      <c r="L613" s="146"/>
      <c r="M613" s="146"/>
      <c r="N613" s="146"/>
      <c r="O613" s="146"/>
      <c r="P613" s="146"/>
      <c r="Q613" s="146"/>
      <c r="R613" s="146"/>
      <c r="S613" s="146"/>
      <c r="T613" s="146"/>
    </row>
    <row r="614" spans="1:20" ht="22.5" outlineLevel="1" x14ac:dyDescent="0.2">
      <c r="A614" s="167">
        <v>306</v>
      </c>
      <c r="B614" s="168" t="s">
        <v>1125</v>
      </c>
      <c r="C614" s="181" t="s">
        <v>1126</v>
      </c>
      <c r="D614" s="169" t="s">
        <v>344</v>
      </c>
      <c r="E614" s="170">
        <v>7.75</v>
      </c>
      <c r="F614" s="171"/>
      <c r="G614" s="172">
        <f t="shared" si="8"/>
        <v>0</v>
      </c>
      <c r="H614" s="146"/>
      <c r="I614" s="146"/>
      <c r="J614" s="146"/>
      <c r="K614" s="146"/>
      <c r="L614" s="146"/>
      <c r="M614" s="146"/>
      <c r="N614" s="146"/>
      <c r="O614" s="146"/>
      <c r="P614" s="146"/>
      <c r="Q614" s="146"/>
      <c r="R614" s="146"/>
      <c r="S614" s="146"/>
      <c r="T614" s="146"/>
    </row>
    <row r="615" spans="1:20" outlineLevel="2" x14ac:dyDescent="0.2">
      <c r="A615" s="153"/>
      <c r="B615" s="154"/>
      <c r="C615" s="187" t="s">
        <v>1127</v>
      </c>
      <c r="D615" s="185"/>
      <c r="E615" s="186">
        <v>7.75</v>
      </c>
      <c r="F615" s="156"/>
      <c r="G615" s="156"/>
      <c r="H615" s="146"/>
      <c r="I615" s="146"/>
      <c r="J615" s="146"/>
      <c r="K615" s="146"/>
      <c r="L615" s="146"/>
      <c r="M615" s="146"/>
      <c r="N615" s="146"/>
      <c r="O615" s="146"/>
      <c r="P615" s="146"/>
      <c r="Q615" s="146"/>
      <c r="R615" s="146"/>
      <c r="S615" s="146"/>
      <c r="T615" s="146"/>
    </row>
    <row r="616" spans="1:20" ht="22.5" outlineLevel="1" x14ac:dyDescent="0.2">
      <c r="A616" s="167">
        <v>307</v>
      </c>
      <c r="B616" s="168" t="s">
        <v>1128</v>
      </c>
      <c r="C616" s="181" t="s">
        <v>1129</v>
      </c>
      <c r="D616" s="169" t="s">
        <v>344</v>
      </c>
      <c r="E616" s="170">
        <v>5.6</v>
      </c>
      <c r="F616" s="171"/>
      <c r="G616" s="172">
        <f>ROUND(E616*F616,2)</f>
        <v>0</v>
      </c>
      <c r="H616" s="146"/>
      <c r="I616" s="146"/>
      <c r="J616" s="146"/>
      <c r="K616" s="146"/>
      <c r="L616" s="146"/>
      <c r="M616" s="146"/>
      <c r="N616" s="146"/>
      <c r="O616" s="146"/>
      <c r="P616" s="146"/>
      <c r="Q616" s="146"/>
      <c r="R616" s="146"/>
      <c r="S616" s="146"/>
      <c r="T616" s="146"/>
    </row>
    <row r="617" spans="1:20" outlineLevel="2" x14ac:dyDescent="0.2">
      <c r="A617" s="153"/>
      <c r="B617" s="154"/>
      <c r="C617" s="187" t="s">
        <v>1130</v>
      </c>
      <c r="D617" s="185"/>
      <c r="E617" s="186">
        <v>5.6</v>
      </c>
      <c r="F617" s="156"/>
      <c r="G617" s="156"/>
      <c r="H617" s="146"/>
      <c r="I617" s="146"/>
      <c r="J617" s="146"/>
      <c r="K617" s="146"/>
      <c r="L617" s="146"/>
      <c r="M617" s="146"/>
      <c r="N617" s="146"/>
      <c r="O617" s="146"/>
      <c r="P617" s="146"/>
      <c r="Q617" s="146"/>
      <c r="R617" s="146"/>
      <c r="S617" s="146"/>
      <c r="T617" s="146"/>
    </row>
    <row r="618" spans="1:20" ht="22.5" outlineLevel="1" x14ac:dyDescent="0.2">
      <c r="A618" s="167">
        <v>308</v>
      </c>
      <c r="B618" s="168" t="s">
        <v>1131</v>
      </c>
      <c r="C618" s="181" t="s">
        <v>1132</v>
      </c>
      <c r="D618" s="169" t="s">
        <v>344</v>
      </c>
      <c r="E618" s="170">
        <v>19.71</v>
      </c>
      <c r="F618" s="171"/>
      <c r="G618" s="172">
        <f>ROUND(E618*F618,2)</f>
        <v>0</v>
      </c>
      <c r="H618" s="146"/>
      <c r="I618" s="146"/>
      <c r="J618" s="146"/>
      <c r="K618" s="146"/>
      <c r="L618" s="146"/>
      <c r="M618" s="146"/>
      <c r="N618" s="146"/>
      <c r="O618" s="146"/>
      <c r="P618" s="146"/>
      <c r="Q618" s="146"/>
      <c r="R618" s="146"/>
      <c r="S618" s="146"/>
      <c r="T618" s="146"/>
    </row>
    <row r="619" spans="1:20" outlineLevel="2" x14ac:dyDescent="0.2">
      <c r="A619" s="153"/>
      <c r="B619" s="154"/>
      <c r="C619" s="187" t="s">
        <v>1133</v>
      </c>
      <c r="D619" s="185"/>
      <c r="E619" s="186">
        <v>12.36</v>
      </c>
      <c r="F619" s="156"/>
      <c r="G619" s="156"/>
      <c r="H619" s="146"/>
      <c r="I619" s="146"/>
      <c r="J619" s="146"/>
      <c r="K619" s="146"/>
      <c r="L619" s="146"/>
      <c r="M619" s="146"/>
      <c r="N619" s="146"/>
      <c r="O619" s="146"/>
      <c r="P619" s="146"/>
      <c r="Q619" s="146"/>
      <c r="R619" s="146"/>
      <c r="S619" s="146"/>
      <c r="T619" s="146"/>
    </row>
    <row r="620" spans="1:20" outlineLevel="3" x14ac:dyDescent="0.2">
      <c r="A620" s="153"/>
      <c r="B620" s="154"/>
      <c r="C620" s="187" t="s">
        <v>1134</v>
      </c>
      <c r="D620" s="185"/>
      <c r="E620" s="186">
        <v>7.35</v>
      </c>
      <c r="F620" s="156"/>
      <c r="G620" s="156"/>
      <c r="H620" s="146"/>
      <c r="I620" s="146"/>
      <c r="J620" s="146"/>
      <c r="K620" s="146"/>
      <c r="L620" s="146"/>
      <c r="M620" s="146"/>
      <c r="N620" s="146"/>
      <c r="O620" s="146"/>
      <c r="P620" s="146"/>
      <c r="Q620" s="146"/>
      <c r="R620" s="146"/>
      <c r="S620" s="146"/>
      <c r="T620" s="146"/>
    </row>
    <row r="621" spans="1:20" ht="22.5" outlineLevel="1" x14ac:dyDescent="0.2">
      <c r="A621" s="167">
        <v>309</v>
      </c>
      <c r="B621" s="168" t="s">
        <v>1135</v>
      </c>
      <c r="C621" s="181" t="s">
        <v>1136</v>
      </c>
      <c r="D621" s="169" t="s">
        <v>344</v>
      </c>
      <c r="E621" s="170">
        <v>37.799999999999997</v>
      </c>
      <c r="F621" s="171"/>
      <c r="G621" s="172">
        <f>ROUND(E621*F621,2)</f>
        <v>0</v>
      </c>
      <c r="H621" s="146"/>
      <c r="I621" s="146"/>
      <c r="J621" s="146"/>
      <c r="K621" s="146"/>
      <c r="L621" s="146"/>
      <c r="M621" s="146"/>
      <c r="N621" s="146"/>
      <c r="O621" s="146"/>
      <c r="P621" s="146"/>
      <c r="Q621" s="146"/>
      <c r="R621" s="146"/>
      <c r="S621" s="146"/>
      <c r="T621" s="146"/>
    </row>
    <row r="622" spans="1:20" outlineLevel="2" x14ac:dyDescent="0.2">
      <c r="A622" s="153"/>
      <c r="B622" s="154"/>
      <c r="C622" s="187" t="s">
        <v>1137</v>
      </c>
      <c r="D622" s="185"/>
      <c r="E622" s="186">
        <v>37.799999999999997</v>
      </c>
      <c r="F622" s="156"/>
      <c r="G622" s="156"/>
      <c r="H622" s="146"/>
      <c r="I622" s="146"/>
      <c r="J622" s="146"/>
      <c r="K622" s="146"/>
      <c r="L622" s="146"/>
      <c r="M622" s="146"/>
      <c r="N622" s="146"/>
      <c r="O622" s="146"/>
      <c r="P622" s="146"/>
      <c r="Q622" s="146"/>
      <c r="R622" s="146"/>
      <c r="S622" s="146"/>
      <c r="T622" s="146"/>
    </row>
    <row r="623" spans="1:20" outlineLevel="1" x14ac:dyDescent="0.2">
      <c r="A623" s="173">
        <v>310</v>
      </c>
      <c r="B623" s="174" t="s">
        <v>1138</v>
      </c>
      <c r="C623" s="180" t="s">
        <v>1139</v>
      </c>
      <c r="D623" s="175" t="s">
        <v>533</v>
      </c>
      <c r="E623" s="176">
        <v>1</v>
      </c>
      <c r="F623" s="177"/>
      <c r="G623" s="178">
        <f>ROUND(E623*F623,2)</f>
        <v>0</v>
      </c>
      <c r="H623" s="146"/>
      <c r="I623" s="146"/>
      <c r="J623" s="146"/>
      <c r="K623" s="146"/>
      <c r="L623" s="146"/>
      <c r="M623" s="146"/>
      <c r="N623" s="146"/>
      <c r="O623" s="146"/>
      <c r="P623" s="146"/>
      <c r="Q623" s="146"/>
      <c r="R623" s="146"/>
      <c r="S623" s="146"/>
      <c r="T623" s="146"/>
    </row>
    <row r="624" spans="1:20" outlineLevel="1" x14ac:dyDescent="0.2">
      <c r="A624" s="173">
        <v>311</v>
      </c>
      <c r="B624" s="174" t="s">
        <v>1140</v>
      </c>
      <c r="C624" s="180" t="s">
        <v>1141</v>
      </c>
      <c r="D624" s="175" t="s">
        <v>533</v>
      </c>
      <c r="E624" s="176">
        <v>1</v>
      </c>
      <c r="F624" s="177"/>
      <c r="G624" s="178">
        <f>ROUND(E624*F624,2)</f>
        <v>0</v>
      </c>
      <c r="H624" s="146"/>
      <c r="I624" s="146"/>
      <c r="J624" s="146"/>
      <c r="K624" s="146"/>
      <c r="L624" s="146"/>
      <c r="M624" s="146"/>
      <c r="N624" s="146"/>
      <c r="O624" s="146"/>
      <c r="P624" s="146"/>
      <c r="Q624" s="146"/>
      <c r="R624" s="146"/>
      <c r="S624" s="146"/>
      <c r="T624" s="146"/>
    </row>
    <row r="625" spans="1:20" outlineLevel="1" x14ac:dyDescent="0.2">
      <c r="A625" s="173">
        <v>312</v>
      </c>
      <c r="B625" s="174" t="s">
        <v>1142</v>
      </c>
      <c r="C625" s="180" t="s">
        <v>1143</v>
      </c>
      <c r="D625" s="175" t="s">
        <v>533</v>
      </c>
      <c r="E625" s="176">
        <v>1</v>
      </c>
      <c r="F625" s="177"/>
      <c r="G625" s="178">
        <f>ROUND(E625*F625,2)</f>
        <v>0</v>
      </c>
      <c r="H625" s="146"/>
      <c r="I625" s="146"/>
      <c r="J625" s="146"/>
      <c r="K625" s="146"/>
      <c r="L625" s="146"/>
      <c r="M625" s="146"/>
      <c r="N625" s="146"/>
      <c r="O625" s="146"/>
      <c r="P625" s="146"/>
      <c r="Q625" s="146"/>
      <c r="R625" s="146"/>
      <c r="S625" s="146"/>
      <c r="T625" s="146"/>
    </row>
    <row r="626" spans="1:20" outlineLevel="1" x14ac:dyDescent="0.2">
      <c r="A626" s="173">
        <v>313</v>
      </c>
      <c r="B626" s="174" t="s">
        <v>1144</v>
      </c>
      <c r="C626" s="180" t="s">
        <v>1145</v>
      </c>
      <c r="D626" s="175" t="s">
        <v>533</v>
      </c>
      <c r="E626" s="176">
        <v>1</v>
      </c>
      <c r="F626" s="177"/>
      <c r="G626" s="178">
        <f>ROUND(E626*F626,2)</f>
        <v>0</v>
      </c>
      <c r="H626" s="146"/>
      <c r="I626" s="146"/>
      <c r="J626" s="146"/>
      <c r="K626" s="146"/>
      <c r="L626" s="146"/>
      <c r="M626" s="146"/>
      <c r="N626" s="146"/>
      <c r="O626" s="146"/>
      <c r="P626" s="146"/>
      <c r="Q626" s="146"/>
      <c r="R626" s="146"/>
      <c r="S626" s="146"/>
      <c r="T626" s="146"/>
    </row>
    <row r="627" spans="1:20" outlineLevel="1" x14ac:dyDescent="0.2">
      <c r="A627" s="173">
        <v>314</v>
      </c>
      <c r="B627" s="174" t="s">
        <v>1146</v>
      </c>
      <c r="C627" s="180" t="s">
        <v>1147</v>
      </c>
      <c r="D627" s="175" t="s">
        <v>533</v>
      </c>
      <c r="E627" s="176">
        <v>1</v>
      </c>
      <c r="F627" s="177"/>
      <c r="G627" s="178">
        <f>ROUND(E627*F627,2)</f>
        <v>0</v>
      </c>
      <c r="H627" s="146"/>
      <c r="I627" s="146"/>
      <c r="J627" s="146"/>
      <c r="K627" s="146"/>
      <c r="L627" s="146"/>
      <c r="M627" s="146"/>
      <c r="N627" s="146"/>
      <c r="O627" s="146"/>
      <c r="P627" s="146"/>
      <c r="Q627" s="146"/>
      <c r="R627" s="146"/>
      <c r="S627" s="146"/>
      <c r="T627" s="146"/>
    </row>
    <row r="628" spans="1:20" x14ac:dyDescent="0.2">
      <c r="A628" s="160" t="s">
        <v>192</v>
      </c>
      <c r="B628" s="161" t="s">
        <v>150</v>
      </c>
      <c r="C628" s="179" t="s">
        <v>151</v>
      </c>
      <c r="D628" s="162"/>
      <c r="E628" s="163"/>
      <c r="F628" s="164"/>
      <c r="G628" s="165">
        <f>SUM(G629:G644)</f>
        <v>0</v>
      </c>
    </row>
    <row r="629" spans="1:20" ht="22.5" outlineLevel="1" x14ac:dyDescent="0.2">
      <c r="A629" s="173">
        <v>315</v>
      </c>
      <c r="B629" s="174" t="s">
        <v>1148</v>
      </c>
      <c r="C629" s="180" t="s">
        <v>1149</v>
      </c>
      <c r="D629" s="175" t="s">
        <v>533</v>
      </c>
      <c r="E629" s="176">
        <v>1</v>
      </c>
      <c r="F629" s="177"/>
      <c r="G629" s="178">
        <f>ROUND(E629*F629,2)</f>
        <v>0</v>
      </c>
      <c r="H629" s="146"/>
      <c r="I629" s="146"/>
      <c r="J629" s="146"/>
      <c r="K629" s="146"/>
      <c r="L629" s="146"/>
      <c r="M629" s="146"/>
      <c r="N629" s="146"/>
      <c r="O629" s="146"/>
      <c r="P629" s="146"/>
      <c r="Q629" s="146"/>
      <c r="R629" s="146"/>
      <c r="S629" s="146"/>
      <c r="T629" s="146"/>
    </row>
    <row r="630" spans="1:20" ht="22.5" outlineLevel="1" x14ac:dyDescent="0.2">
      <c r="A630" s="173">
        <v>316</v>
      </c>
      <c r="B630" s="174" t="s">
        <v>1150</v>
      </c>
      <c r="C630" s="180" t="s">
        <v>1151</v>
      </c>
      <c r="D630" s="175" t="s">
        <v>533</v>
      </c>
      <c r="E630" s="176">
        <v>2</v>
      </c>
      <c r="F630" s="177"/>
      <c r="G630" s="178">
        <f>ROUND(E630*F630,2)</f>
        <v>0</v>
      </c>
      <c r="H630" s="146"/>
      <c r="I630" s="146"/>
      <c r="J630" s="146"/>
      <c r="K630" s="146"/>
      <c r="L630" s="146"/>
      <c r="M630" s="146"/>
      <c r="N630" s="146"/>
      <c r="O630" s="146"/>
      <c r="P630" s="146"/>
      <c r="Q630" s="146"/>
      <c r="R630" s="146"/>
      <c r="S630" s="146"/>
      <c r="T630" s="146"/>
    </row>
    <row r="631" spans="1:20" outlineLevel="1" x14ac:dyDescent="0.2">
      <c r="A631" s="167">
        <v>317</v>
      </c>
      <c r="B631" s="168" t="s">
        <v>1152</v>
      </c>
      <c r="C631" s="181" t="s">
        <v>1153</v>
      </c>
      <c r="D631" s="169" t="s">
        <v>344</v>
      </c>
      <c r="E631" s="170">
        <v>6.64</v>
      </c>
      <c r="F631" s="171"/>
      <c r="G631" s="172">
        <f>ROUND(E631*F631,2)</f>
        <v>0</v>
      </c>
      <c r="H631" s="146"/>
      <c r="I631" s="146"/>
      <c r="J631" s="146"/>
      <c r="K631" s="146"/>
      <c r="L631" s="146"/>
      <c r="M631" s="146"/>
      <c r="N631" s="146"/>
      <c r="O631" s="146"/>
      <c r="P631" s="146"/>
      <c r="Q631" s="146"/>
      <c r="R631" s="146"/>
      <c r="S631" s="146"/>
      <c r="T631" s="146"/>
    </row>
    <row r="632" spans="1:20" outlineLevel="2" x14ac:dyDescent="0.2">
      <c r="A632" s="153"/>
      <c r="B632" s="154"/>
      <c r="C632" s="187" t="s">
        <v>1154</v>
      </c>
      <c r="D632" s="185"/>
      <c r="E632" s="186">
        <v>6.64</v>
      </c>
      <c r="F632" s="156"/>
      <c r="G632" s="156"/>
      <c r="H632" s="146"/>
      <c r="I632" s="146"/>
      <c r="J632" s="146"/>
      <c r="K632" s="146"/>
      <c r="L632" s="146"/>
      <c r="M632" s="146"/>
      <c r="N632" s="146"/>
      <c r="O632" s="146"/>
      <c r="P632" s="146"/>
      <c r="Q632" s="146"/>
      <c r="R632" s="146"/>
      <c r="S632" s="146"/>
      <c r="T632" s="146"/>
    </row>
    <row r="633" spans="1:20" outlineLevel="1" x14ac:dyDescent="0.2">
      <c r="A633" s="167">
        <v>318</v>
      </c>
      <c r="B633" s="168" t="s">
        <v>1155</v>
      </c>
      <c r="C633" s="181" t="s">
        <v>1156</v>
      </c>
      <c r="D633" s="169" t="s">
        <v>344</v>
      </c>
      <c r="E633" s="170">
        <v>20.5</v>
      </c>
      <c r="F633" s="171"/>
      <c r="G633" s="172">
        <f>ROUND(E633*F633,2)</f>
        <v>0</v>
      </c>
      <c r="H633" s="146"/>
      <c r="I633" s="146"/>
      <c r="J633" s="146"/>
      <c r="K633" s="146"/>
      <c r="L633" s="146"/>
      <c r="M633" s="146"/>
      <c r="N633" s="146"/>
      <c r="O633" s="146"/>
      <c r="P633" s="146"/>
      <c r="Q633" s="146"/>
      <c r="R633" s="146"/>
      <c r="S633" s="146"/>
      <c r="T633" s="146"/>
    </row>
    <row r="634" spans="1:20" outlineLevel="2" x14ac:dyDescent="0.2">
      <c r="A634" s="153"/>
      <c r="B634" s="154"/>
      <c r="C634" s="187" t="s">
        <v>1157</v>
      </c>
      <c r="D634" s="185"/>
      <c r="E634" s="186">
        <v>20.5</v>
      </c>
      <c r="F634" s="156"/>
      <c r="G634" s="156"/>
      <c r="H634" s="146"/>
      <c r="I634" s="146"/>
      <c r="J634" s="146"/>
      <c r="K634" s="146"/>
      <c r="L634" s="146"/>
      <c r="M634" s="146"/>
      <c r="N634" s="146"/>
      <c r="O634" s="146"/>
      <c r="P634" s="146"/>
      <c r="Q634" s="146"/>
      <c r="R634" s="146"/>
      <c r="S634" s="146"/>
      <c r="T634" s="146"/>
    </row>
    <row r="635" spans="1:20" ht="22.5" outlineLevel="1" x14ac:dyDescent="0.2">
      <c r="A635" s="173">
        <v>319</v>
      </c>
      <c r="B635" s="174" t="s">
        <v>1158</v>
      </c>
      <c r="C635" s="180" t="s">
        <v>1159</v>
      </c>
      <c r="D635" s="175" t="s">
        <v>533</v>
      </c>
      <c r="E635" s="176">
        <v>1</v>
      </c>
      <c r="F635" s="177"/>
      <c r="G635" s="178">
        <f>ROUND(E635*F635,2)</f>
        <v>0</v>
      </c>
      <c r="H635" s="146"/>
      <c r="I635" s="146"/>
      <c r="J635" s="146"/>
      <c r="K635" s="146"/>
      <c r="L635" s="146"/>
      <c r="M635" s="146"/>
      <c r="N635" s="146"/>
      <c r="O635" s="146"/>
      <c r="P635" s="146"/>
      <c r="Q635" s="146"/>
      <c r="R635" s="146"/>
      <c r="S635" s="146"/>
      <c r="T635" s="146"/>
    </row>
    <row r="636" spans="1:20" ht="22.5" outlineLevel="1" x14ac:dyDescent="0.2">
      <c r="A636" s="167">
        <v>320</v>
      </c>
      <c r="B636" s="168" t="s">
        <v>1160</v>
      </c>
      <c r="C636" s="181" t="s">
        <v>1161</v>
      </c>
      <c r="D636" s="169" t="s">
        <v>344</v>
      </c>
      <c r="E636" s="170">
        <v>90</v>
      </c>
      <c r="F636" s="171"/>
      <c r="G636" s="172">
        <f>ROUND(E636*F636,2)</f>
        <v>0</v>
      </c>
      <c r="H636" s="146"/>
      <c r="I636" s="146"/>
      <c r="J636" s="146"/>
      <c r="K636" s="146"/>
      <c r="L636" s="146"/>
      <c r="M636" s="146"/>
      <c r="N636" s="146"/>
      <c r="O636" s="146"/>
      <c r="P636" s="146"/>
      <c r="Q636" s="146"/>
      <c r="R636" s="146"/>
      <c r="S636" s="146"/>
      <c r="T636" s="146"/>
    </row>
    <row r="637" spans="1:20" outlineLevel="2" x14ac:dyDescent="0.2">
      <c r="A637" s="153"/>
      <c r="B637" s="154"/>
      <c r="C637" s="187" t="s">
        <v>1162</v>
      </c>
      <c r="D637" s="185"/>
      <c r="E637" s="186">
        <v>90</v>
      </c>
      <c r="F637" s="156"/>
      <c r="G637" s="156"/>
      <c r="H637" s="146"/>
      <c r="I637" s="146"/>
      <c r="J637" s="146"/>
      <c r="K637" s="146"/>
      <c r="L637" s="146"/>
      <c r="M637" s="146"/>
      <c r="N637" s="146"/>
      <c r="O637" s="146"/>
      <c r="P637" s="146"/>
      <c r="Q637" s="146"/>
      <c r="R637" s="146"/>
      <c r="S637" s="146"/>
      <c r="T637" s="146"/>
    </row>
    <row r="638" spans="1:20" ht="22.5" outlineLevel="1" x14ac:dyDescent="0.2">
      <c r="A638" s="173">
        <v>321</v>
      </c>
      <c r="B638" s="174" t="s">
        <v>1163</v>
      </c>
      <c r="C638" s="180" t="s">
        <v>1164</v>
      </c>
      <c r="D638" s="175" t="s">
        <v>533</v>
      </c>
      <c r="E638" s="176">
        <v>1</v>
      </c>
      <c r="F638" s="177"/>
      <c r="G638" s="178">
        <f>ROUND(E638*F638,2)</f>
        <v>0</v>
      </c>
      <c r="H638" s="146"/>
      <c r="I638" s="146"/>
      <c r="J638" s="146"/>
      <c r="K638" s="146"/>
      <c r="L638" s="146"/>
      <c r="M638" s="146"/>
      <c r="N638" s="146"/>
      <c r="O638" s="146"/>
      <c r="P638" s="146"/>
      <c r="Q638" s="146"/>
      <c r="R638" s="146"/>
      <c r="S638" s="146"/>
      <c r="T638" s="146"/>
    </row>
    <row r="639" spans="1:20" ht="22.5" outlineLevel="1" x14ac:dyDescent="0.2">
      <c r="A639" s="173">
        <v>322</v>
      </c>
      <c r="B639" s="174" t="s">
        <v>1165</v>
      </c>
      <c r="C639" s="180" t="s">
        <v>1166</v>
      </c>
      <c r="D639" s="175" t="s">
        <v>533</v>
      </c>
      <c r="E639" s="176">
        <v>1</v>
      </c>
      <c r="F639" s="177"/>
      <c r="G639" s="178">
        <f>ROUND(E639*F639,2)</f>
        <v>0</v>
      </c>
      <c r="H639" s="146"/>
      <c r="I639" s="146"/>
      <c r="J639" s="146"/>
      <c r="K639" s="146"/>
      <c r="L639" s="146"/>
      <c r="M639" s="146"/>
      <c r="N639" s="146"/>
      <c r="O639" s="146"/>
      <c r="P639" s="146"/>
      <c r="Q639" s="146"/>
      <c r="R639" s="146"/>
      <c r="S639" s="146"/>
      <c r="T639" s="146"/>
    </row>
    <row r="640" spans="1:20" ht="22.5" outlineLevel="1" x14ac:dyDescent="0.2">
      <c r="A640" s="173">
        <v>323</v>
      </c>
      <c r="B640" s="174" t="s">
        <v>1167</v>
      </c>
      <c r="C640" s="180" t="s">
        <v>1168</v>
      </c>
      <c r="D640" s="175" t="s">
        <v>533</v>
      </c>
      <c r="E640" s="176">
        <v>1</v>
      </c>
      <c r="F640" s="177"/>
      <c r="G640" s="178">
        <f>ROUND(E640*F640,2)</f>
        <v>0</v>
      </c>
      <c r="H640" s="146"/>
      <c r="I640" s="146"/>
      <c r="J640" s="146"/>
      <c r="K640" s="146"/>
      <c r="L640" s="146"/>
      <c r="M640" s="146"/>
      <c r="N640" s="146"/>
      <c r="O640" s="146"/>
      <c r="P640" s="146"/>
      <c r="Q640" s="146"/>
      <c r="R640" s="146"/>
      <c r="S640" s="146"/>
      <c r="T640" s="146"/>
    </row>
    <row r="641" spans="1:20" ht="22.5" outlineLevel="1" x14ac:dyDescent="0.2">
      <c r="A641" s="167">
        <v>324</v>
      </c>
      <c r="B641" s="168" t="s">
        <v>1169</v>
      </c>
      <c r="C641" s="181" t="s">
        <v>1170</v>
      </c>
      <c r="D641" s="169" t="s">
        <v>533</v>
      </c>
      <c r="E641" s="170">
        <v>83</v>
      </c>
      <c r="F641" s="171"/>
      <c r="G641" s="172">
        <f>ROUND(E641*F641,2)</f>
        <v>0</v>
      </c>
      <c r="H641" s="146"/>
      <c r="I641" s="146"/>
      <c r="J641" s="146"/>
      <c r="K641" s="146"/>
      <c r="L641" s="146"/>
      <c r="M641" s="146"/>
      <c r="N641" s="146"/>
      <c r="O641" s="146"/>
      <c r="P641" s="146"/>
      <c r="Q641" s="146"/>
      <c r="R641" s="146"/>
      <c r="S641" s="146"/>
      <c r="T641" s="146"/>
    </row>
    <row r="642" spans="1:20" outlineLevel="2" x14ac:dyDescent="0.2">
      <c r="A642" s="153"/>
      <c r="B642" s="154"/>
      <c r="C642" s="187" t="s">
        <v>1171</v>
      </c>
      <c r="D642" s="185"/>
      <c r="E642" s="186">
        <v>83</v>
      </c>
      <c r="F642" s="156"/>
      <c r="G642" s="156"/>
      <c r="H642" s="146"/>
      <c r="I642" s="146"/>
      <c r="J642" s="146"/>
      <c r="K642" s="146"/>
      <c r="L642" s="146"/>
      <c r="M642" s="146"/>
      <c r="N642" s="146"/>
      <c r="O642" s="146"/>
      <c r="P642" s="146"/>
      <c r="Q642" s="146"/>
      <c r="R642" s="146"/>
      <c r="S642" s="146"/>
      <c r="T642" s="146"/>
    </row>
    <row r="643" spans="1:20" outlineLevel="1" x14ac:dyDescent="0.2">
      <c r="A643" s="173">
        <v>325</v>
      </c>
      <c r="B643" s="174" t="s">
        <v>1172</v>
      </c>
      <c r="C643" s="180" t="s">
        <v>1173</v>
      </c>
      <c r="D643" s="175" t="s">
        <v>533</v>
      </c>
      <c r="E643" s="176">
        <v>19</v>
      </c>
      <c r="F643" s="177"/>
      <c r="G643" s="178">
        <f>ROUND(E643*F643,2)</f>
        <v>0</v>
      </c>
      <c r="H643" s="146"/>
      <c r="I643" s="146"/>
      <c r="J643" s="146"/>
      <c r="K643" s="146"/>
      <c r="L643" s="146"/>
      <c r="M643" s="146"/>
      <c r="N643" s="146"/>
      <c r="O643" s="146"/>
      <c r="P643" s="146"/>
      <c r="Q643" s="146"/>
      <c r="R643" s="146"/>
      <c r="S643" s="146"/>
      <c r="T643" s="146"/>
    </row>
    <row r="644" spans="1:20" ht="22.5" outlineLevel="1" x14ac:dyDescent="0.2">
      <c r="A644" s="173">
        <v>326</v>
      </c>
      <c r="B644" s="174" t="s">
        <v>1174</v>
      </c>
      <c r="C644" s="180" t="s">
        <v>1175</v>
      </c>
      <c r="D644" s="175" t="s">
        <v>743</v>
      </c>
      <c r="E644" s="176">
        <v>1</v>
      </c>
      <c r="F644" s="177"/>
      <c r="G644" s="178">
        <f>ROUND(E644*F644,2)</f>
        <v>0</v>
      </c>
      <c r="H644" s="146"/>
      <c r="I644" s="146"/>
      <c r="J644" s="146"/>
      <c r="K644" s="146"/>
      <c r="L644" s="146"/>
      <c r="M644" s="146"/>
      <c r="N644" s="146"/>
      <c r="O644" s="146"/>
      <c r="P644" s="146"/>
      <c r="Q644" s="146"/>
      <c r="R644" s="146"/>
      <c r="S644" s="146"/>
      <c r="T644" s="146"/>
    </row>
    <row r="645" spans="1:20" x14ac:dyDescent="0.2">
      <c r="A645" s="160" t="s">
        <v>192</v>
      </c>
      <c r="B645" s="161" t="s">
        <v>152</v>
      </c>
      <c r="C645" s="179" t="s">
        <v>153</v>
      </c>
      <c r="D645" s="162"/>
      <c r="E645" s="163"/>
      <c r="F645" s="164"/>
      <c r="G645" s="165">
        <f>SUM(G646:G674)</f>
        <v>0</v>
      </c>
    </row>
    <row r="646" spans="1:20" ht="22.5" outlineLevel="1" x14ac:dyDescent="0.2">
      <c r="A646" s="173">
        <v>327</v>
      </c>
      <c r="B646" s="174" t="s">
        <v>1176</v>
      </c>
      <c r="C646" s="180" t="s">
        <v>1177</v>
      </c>
      <c r="D646" s="175" t="s">
        <v>533</v>
      </c>
      <c r="E646" s="176">
        <v>1</v>
      </c>
      <c r="F646" s="177"/>
      <c r="G646" s="178">
        <f t="shared" ref="G646:G674" si="9">ROUND(E646*F646,2)</f>
        <v>0</v>
      </c>
      <c r="H646" s="146"/>
      <c r="I646" s="146"/>
      <c r="J646" s="146"/>
      <c r="K646" s="146"/>
      <c r="L646" s="146"/>
      <c r="M646" s="146"/>
      <c r="N646" s="146"/>
      <c r="O646" s="146"/>
      <c r="P646" s="146"/>
      <c r="Q646" s="146"/>
      <c r="R646" s="146"/>
      <c r="S646" s="146"/>
      <c r="T646" s="146"/>
    </row>
    <row r="647" spans="1:20" ht="22.5" outlineLevel="1" x14ac:dyDescent="0.2">
      <c r="A647" s="173">
        <v>328</v>
      </c>
      <c r="B647" s="174" t="s">
        <v>1178</v>
      </c>
      <c r="C647" s="180" t="s">
        <v>1179</v>
      </c>
      <c r="D647" s="175" t="s">
        <v>533</v>
      </c>
      <c r="E647" s="176">
        <v>1</v>
      </c>
      <c r="F647" s="177"/>
      <c r="G647" s="178">
        <f t="shared" si="9"/>
        <v>0</v>
      </c>
      <c r="H647" s="146"/>
      <c r="I647" s="146"/>
      <c r="J647" s="146"/>
      <c r="K647" s="146"/>
      <c r="L647" s="146"/>
      <c r="M647" s="146"/>
      <c r="N647" s="146"/>
      <c r="O647" s="146"/>
      <c r="P647" s="146"/>
      <c r="Q647" s="146"/>
      <c r="R647" s="146"/>
      <c r="S647" s="146"/>
      <c r="T647" s="146"/>
    </row>
    <row r="648" spans="1:20" ht="22.5" outlineLevel="1" x14ac:dyDescent="0.2">
      <c r="A648" s="173">
        <v>329</v>
      </c>
      <c r="B648" s="174" t="s">
        <v>1180</v>
      </c>
      <c r="C648" s="180" t="s">
        <v>1181</v>
      </c>
      <c r="D648" s="175" t="s">
        <v>533</v>
      </c>
      <c r="E648" s="176">
        <v>1</v>
      </c>
      <c r="F648" s="177"/>
      <c r="G648" s="178">
        <f t="shared" si="9"/>
        <v>0</v>
      </c>
      <c r="H648" s="146"/>
      <c r="I648" s="146"/>
      <c r="J648" s="146"/>
      <c r="K648" s="146"/>
      <c r="L648" s="146"/>
      <c r="M648" s="146"/>
      <c r="N648" s="146"/>
      <c r="O648" s="146"/>
      <c r="P648" s="146"/>
      <c r="Q648" s="146"/>
      <c r="R648" s="146"/>
      <c r="S648" s="146"/>
      <c r="T648" s="146"/>
    </row>
    <row r="649" spans="1:20" ht="22.5" outlineLevel="1" x14ac:dyDescent="0.2">
      <c r="A649" s="173">
        <v>330</v>
      </c>
      <c r="B649" s="174" t="s">
        <v>1182</v>
      </c>
      <c r="C649" s="180" t="s">
        <v>1183</v>
      </c>
      <c r="D649" s="175" t="s">
        <v>533</v>
      </c>
      <c r="E649" s="176">
        <v>1</v>
      </c>
      <c r="F649" s="177"/>
      <c r="G649" s="178">
        <f t="shared" si="9"/>
        <v>0</v>
      </c>
      <c r="H649" s="146"/>
      <c r="I649" s="146"/>
      <c r="J649" s="146"/>
      <c r="K649" s="146"/>
      <c r="L649" s="146"/>
      <c r="M649" s="146"/>
      <c r="N649" s="146"/>
      <c r="O649" s="146"/>
      <c r="P649" s="146"/>
      <c r="Q649" s="146"/>
      <c r="R649" s="146"/>
      <c r="S649" s="146"/>
      <c r="T649" s="146"/>
    </row>
    <row r="650" spans="1:20" ht="22.5" outlineLevel="1" x14ac:dyDescent="0.2">
      <c r="A650" s="173">
        <v>331</v>
      </c>
      <c r="B650" s="174" t="s">
        <v>1184</v>
      </c>
      <c r="C650" s="180" t="s">
        <v>1185</v>
      </c>
      <c r="D650" s="175" t="s">
        <v>533</v>
      </c>
      <c r="E650" s="176">
        <v>1</v>
      </c>
      <c r="F650" s="177"/>
      <c r="G650" s="178">
        <f t="shared" si="9"/>
        <v>0</v>
      </c>
      <c r="H650" s="146"/>
      <c r="I650" s="146"/>
      <c r="J650" s="146"/>
      <c r="K650" s="146"/>
      <c r="L650" s="146"/>
      <c r="M650" s="146"/>
      <c r="N650" s="146"/>
      <c r="O650" s="146"/>
      <c r="P650" s="146"/>
      <c r="Q650" s="146"/>
      <c r="R650" s="146"/>
      <c r="S650" s="146"/>
      <c r="T650" s="146"/>
    </row>
    <row r="651" spans="1:20" ht="22.5" outlineLevel="1" x14ac:dyDescent="0.2">
      <c r="A651" s="173">
        <v>332</v>
      </c>
      <c r="B651" s="174" t="s">
        <v>1186</v>
      </c>
      <c r="C651" s="180" t="s">
        <v>1187</v>
      </c>
      <c r="D651" s="175" t="s">
        <v>533</v>
      </c>
      <c r="E651" s="176">
        <v>1</v>
      </c>
      <c r="F651" s="177"/>
      <c r="G651" s="178">
        <f t="shared" si="9"/>
        <v>0</v>
      </c>
      <c r="H651" s="146"/>
      <c r="I651" s="146"/>
      <c r="J651" s="146"/>
      <c r="K651" s="146"/>
      <c r="L651" s="146"/>
      <c r="M651" s="146"/>
      <c r="N651" s="146"/>
      <c r="O651" s="146"/>
      <c r="P651" s="146"/>
      <c r="Q651" s="146"/>
      <c r="R651" s="146"/>
      <c r="S651" s="146"/>
      <c r="T651" s="146"/>
    </row>
    <row r="652" spans="1:20" ht="22.5" outlineLevel="1" x14ac:dyDescent="0.2">
      <c r="A652" s="173">
        <v>333</v>
      </c>
      <c r="B652" s="174" t="s">
        <v>1188</v>
      </c>
      <c r="C652" s="180" t="s">
        <v>1189</v>
      </c>
      <c r="D652" s="175" t="s">
        <v>533</v>
      </c>
      <c r="E652" s="176">
        <v>1</v>
      </c>
      <c r="F652" s="177"/>
      <c r="G652" s="178">
        <f t="shared" si="9"/>
        <v>0</v>
      </c>
      <c r="H652" s="146"/>
      <c r="I652" s="146"/>
      <c r="J652" s="146"/>
      <c r="K652" s="146"/>
      <c r="L652" s="146"/>
      <c r="M652" s="146"/>
      <c r="N652" s="146"/>
      <c r="O652" s="146"/>
      <c r="P652" s="146"/>
      <c r="Q652" s="146"/>
      <c r="R652" s="146"/>
      <c r="S652" s="146"/>
      <c r="T652" s="146"/>
    </row>
    <row r="653" spans="1:20" ht="22.5" outlineLevel="1" x14ac:dyDescent="0.2">
      <c r="A653" s="173">
        <v>334</v>
      </c>
      <c r="B653" s="174" t="s">
        <v>1190</v>
      </c>
      <c r="C653" s="180" t="s">
        <v>1191</v>
      </c>
      <c r="D653" s="175" t="s">
        <v>533</v>
      </c>
      <c r="E653" s="176">
        <v>1</v>
      </c>
      <c r="F653" s="177"/>
      <c r="G653" s="178">
        <f t="shared" si="9"/>
        <v>0</v>
      </c>
      <c r="H653" s="146"/>
      <c r="I653" s="146"/>
      <c r="J653" s="146"/>
      <c r="K653" s="146"/>
      <c r="L653" s="146"/>
      <c r="M653" s="146"/>
      <c r="N653" s="146"/>
      <c r="O653" s="146"/>
      <c r="P653" s="146"/>
      <c r="Q653" s="146"/>
      <c r="R653" s="146"/>
      <c r="S653" s="146"/>
      <c r="T653" s="146"/>
    </row>
    <row r="654" spans="1:20" ht="22.5" outlineLevel="1" x14ac:dyDescent="0.2">
      <c r="A654" s="173">
        <v>335</v>
      </c>
      <c r="B654" s="174" t="s">
        <v>1192</v>
      </c>
      <c r="C654" s="180" t="s">
        <v>1193</v>
      </c>
      <c r="D654" s="175" t="s">
        <v>533</v>
      </c>
      <c r="E654" s="176">
        <v>1</v>
      </c>
      <c r="F654" s="177"/>
      <c r="G654" s="178">
        <f t="shared" si="9"/>
        <v>0</v>
      </c>
      <c r="H654" s="146"/>
      <c r="I654" s="146"/>
      <c r="J654" s="146"/>
      <c r="K654" s="146"/>
      <c r="L654" s="146"/>
      <c r="M654" s="146"/>
      <c r="N654" s="146"/>
      <c r="O654" s="146"/>
      <c r="P654" s="146"/>
      <c r="Q654" s="146"/>
      <c r="R654" s="146"/>
      <c r="S654" s="146"/>
      <c r="T654" s="146"/>
    </row>
    <row r="655" spans="1:20" ht="22.5" outlineLevel="1" x14ac:dyDescent="0.2">
      <c r="A655" s="173">
        <v>336</v>
      </c>
      <c r="B655" s="174" t="s">
        <v>1194</v>
      </c>
      <c r="C655" s="180" t="s">
        <v>1195</v>
      </c>
      <c r="D655" s="175" t="s">
        <v>533</v>
      </c>
      <c r="E655" s="176">
        <v>1</v>
      </c>
      <c r="F655" s="177"/>
      <c r="G655" s="178">
        <f t="shared" si="9"/>
        <v>0</v>
      </c>
      <c r="H655" s="146"/>
      <c r="I655" s="146"/>
      <c r="J655" s="146"/>
      <c r="K655" s="146"/>
      <c r="L655" s="146"/>
      <c r="M655" s="146"/>
      <c r="N655" s="146"/>
      <c r="O655" s="146"/>
      <c r="P655" s="146"/>
      <c r="Q655" s="146"/>
      <c r="R655" s="146"/>
      <c r="S655" s="146"/>
      <c r="T655" s="146"/>
    </row>
    <row r="656" spans="1:20" ht="22.5" outlineLevel="1" x14ac:dyDescent="0.2">
      <c r="A656" s="173">
        <v>337</v>
      </c>
      <c r="B656" s="174" t="s">
        <v>1196</v>
      </c>
      <c r="C656" s="180" t="s">
        <v>1197</v>
      </c>
      <c r="D656" s="175" t="s">
        <v>533</v>
      </c>
      <c r="E656" s="176">
        <v>1</v>
      </c>
      <c r="F656" s="177"/>
      <c r="G656" s="178">
        <f t="shared" si="9"/>
        <v>0</v>
      </c>
      <c r="H656" s="146"/>
      <c r="I656" s="146"/>
      <c r="J656" s="146"/>
      <c r="K656" s="146"/>
      <c r="L656" s="146"/>
      <c r="M656" s="146"/>
      <c r="N656" s="146"/>
      <c r="O656" s="146"/>
      <c r="P656" s="146"/>
      <c r="Q656" s="146"/>
      <c r="R656" s="146"/>
      <c r="S656" s="146"/>
      <c r="T656" s="146"/>
    </row>
    <row r="657" spans="1:20" ht="22.5" outlineLevel="1" x14ac:dyDescent="0.2">
      <c r="A657" s="173">
        <v>338</v>
      </c>
      <c r="B657" s="174" t="s">
        <v>1198</v>
      </c>
      <c r="C657" s="180" t="s">
        <v>1199</v>
      </c>
      <c r="D657" s="175" t="s">
        <v>533</v>
      </c>
      <c r="E657" s="176">
        <v>1</v>
      </c>
      <c r="F657" s="177"/>
      <c r="G657" s="178">
        <f t="shared" si="9"/>
        <v>0</v>
      </c>
      <c r="H657" s="146"/>
      <c r="I657" s="146"/>
      <c r="J657" s="146"/>
      <c r="K657" s="146"/>
      <c r="L657" s="146"/>
      <c r="M657" s="146"/>
      <c r="N657" s="146"/>
      <c r="O657" s="146"/>
      <c r="P657" s="146"/>
      <c r="Q657" s="146"/>
      <c r="R657" s="146"/>
      <c r="S657" s="146"/>
      <c r="T657" s="146"/>
    </row>
    <row r="658" spans="1:20" ht="22.5" outlineLevel="1" x14ac:dyDescent="0.2">
      <c r="A658" s="173">
        <v>339</v>
      </c>
      <c r="B658" s="174" t="s">
        <v>1200</v>
      </c>
      <c r="C658" s="180" t="s">
        <v>1201</v>
      </c>
      <c r="D658" s="175" t="s">
        <v>533</v>
      </c>
      <c r="E658" s="176">
        <v>1</v>
      </c>
      <c r="F658" s="177"/>
      <c r="G658" s="178">
        <f t="shared" si="9"/>
        <v>0</v>
      </c>
      <c r="H658" s="146"/>
      <c r="I658" s="146"/>
      <c r="J658" s="146"/>
      <c r="K658" s="146"/>
      <c r="L658" s="146"/>
      <c r="M658" s="146"/>
      <c r="N658" s="146"/>
      <c r="O658" s="146"/>
      <c r="P658" s="146"/>
      <c r="Q658" s="146"/>
      <c r="R658" s="146"/>
      <c r="S658" s="146"/>
      <c r="T658" s="146"/>
    </row>
    <row r="659" spans="1:20" ht="22.5" outlineLevel="1" x14ac:dyDescent="0.2">
      <c r="A659" s="173">
        <v>340</v>
      </c>
      <c r="B659" s="174" t="s">
        <v>1202</v>
      </c>
      <c r="C659" s="180" t="s">
        <v>1203</v>
      </c>
      <c r="D659" s="175" t="s">
        <v>533</v>
      </c>
      <c r="E659" s="176">
        <v>1</v>
      </c>
      <c r="F659" s="177"/>
      <c r="G659" s="178">
        <f t="shared" si="9"/>
        <v>0</v>
      </c>
      <c r="H659" s="146"/>
      <c r="I659" s="146"/>
      <c r="J659" s="146"/>
      <c r="K659" s="146"/>
      <c r="L659" s="146"/>
      <c r="M659" s="146"/>
      <c r="N659" s="146"/>
      <c r="O659" s="146"/>
      <c r="P659" s="146"/>
      <c r="Q659" s="146"/>
      <c r="R659" s="146"/>
      <c r="S659" s="146"/>
      <c r="T659" s="146"/>
    </row>
    <row r="660" spans="1:20" ht="22.5" outlineLevel="1" x14ac:dyDescent="0.2">
      <c r="A660" s="173">
        <v>341</v>
      </c>
      <c r="B660" s="174" t="s">
        <v>1204</v>
      </c>
      <c r="C660" s="180" t="s">
        <v>1205</v>
      </c>
      <c r="D660" s="175" t="s">
        <v>533</v>
      </c>
      <c r="E660" s="176">
        <v>1</v>
      </c>
      <c r="F660" s="177"/>
      <c r="G660" s="178">
        <f t="shared" si="9"/>
        <v>0</v>
      </c>
      <c r="H660" s="146"/>
      <c r="I660" s="146"/>
      <c r="J660" s="146"/>
      <c r="K660" s="146"/>
      <c r="L660" s="146"/>
      <c r="M660" s="146"/>
      <c r="N660" s="146"/>
      <c r="O660" s="146"/>
      <c r="P660" s="146"/>
      <c r="Q660" s="146"/>
      <c r="R660" s="146"/>
      <c r="S660" s="146"/>
      <c r="T660" s="146"/>
    </row>
    <row r="661" spans="1:20" ht="22.5" outlineLevel="1" x14ac:dyDescent="0.2">
      <c r="A661" s="173">
        <v>342</v>
      </c>
      <c r="B661" s="174" t="s">
        <v>1206</v>
      </c>
      <c r="C661" s="180" t="s">
        <v>1207</v>
      </c>
      <c r="D661" s="175" t="s">
        <v>533</v>
      </c>
      <c r="E661" s="176">
        <v>1</v>
      </c>
      <c r="F661" s="177"/>
      <c r="G661" s="178">
        <f t="shared" si="9"/>
        <v>0</v>
      </c>
      <c r="H661" s="146"/>
      <c r="I661" s="146"/>
      <c r="J661" s="146"/>
      <c r="K661" s="146"/>
      <c r="L661" s="146"/>
      <c r="M661" s="146"/>
      <c r="N661" s="146"/>
      <c r="O661" s="146"/>
      <c r="P661" s="146"/>
      <c r="Q661" s="146"/>
      <c r="R661" s="146"/>
      <c r="S661" s="146"/>
      <c r="T661" s="146"/>
    </row>
    <row r="662" spans="1:20" ht="22.5" outlineLevel="1" x14ac:dyDescent="0.2">
      <c r="A662" s="173">
        <v>343</v>
      </c>
      <c r="B662" s="174" t="s">
        <v>1208</v>
      </c>
      <c r="C662" s="180" t="s">
        <v>1209</v>
      </c>
      <c r="D662" s="175" t="s">
        <v>533</v>
      </c>
      <c r="E662" s="176">
        <v>1</v>
      </c>
      <c r="F662" s="177"/>
      <c r="G662" s="178">
        <f t="shared" si="9"/>
        <v>0</v>
      </c>
      <c r="H662" s="146"/>
      <c r="I662" s="146"/>
      <c r="J662" s="146"/>
      <c r="K662" s="146"/>
      <c r="L662" s="146"/>
      <c r="M662" s="146"/>
      <c r="N662" s="146"/>
      <c r="O662" s="146"/>
      <c r="P662" s="146"/>
      <c r="Q662" s="146"/>
      <c r="R662" s="146"/>
      <c r="S662" s="146"/>
      <c r="T662" s="146"/>
    </row>
    <row r="663" spans="1:20" ht="22.5" outlineLevel="1" x14ac:dyDescent="0.2">
      <c r="A663" s="173">
        <v>344</v>
      </c>
      <c r="B663" s="174" t="s">
        <v>1210</v>
      </c>
      <c r="C663" s="180" t="s">
        <v>1211</v>
      </c>
      <c r="D663" s="175" t="s">
        <v>533</v>
      </c>
      <c r="E663" s="176">
        <v>1</v>
      </c>
      <c r="F663" s="177"/>
      <c r="G663" s="178">
        <f t="shared" si="9"/>
        <v>0</v>
      </c>
      <c r="H663" s="146"/>
      <c r="I663" s="146"/>
      <c r="J663" s="146"/>
      <c r="K663" s="146"/>
      <c r="L663" s="146"/>
      <c r="M663" s="146"/>
      <c r="N663" s="146"/>
      <c r="O663" s="146"/>
      <c r="P663" s="146"/>
      <c r="Q663" s="146"/>
      <c r="R663" s="146"/>
      <c r="S663" s="146"/>
      <c r="T663" s="146"/>
    </row>
    <row r="664" spans="1:20" ht="22.5" outlineLevel="1" x14ac:dyDescent="0.2">
      <c r="A664" s="173">
        <v>345</v>
      </c>
      <c r="B664" s="174" t="s">
        <v>1212</v>
      </c>
      <c r="C664" s="180" t="s">
        <v>1213</v>
      </c>
      <c r="D664" s="175" t="s">
        <v>533</v>
      </c>
      <c r="E664" s="176">
        <v>1</v>
      </c>
      <c r="F664" s="177"/>
      <c r="G664" s="178">
        <f t="shared" si="9"/>
        <v>0</v>
      </c>
      <c r="H664" s="146"/>
      <c r="I664" s="146"/>
      <c r="J664" s="146"/>
      <c r="K664" s="146"/>
      <c r="L664" s="146"/>
      <c r="M664" s="146"/>
      <c r="N664" s="146"/>
      <c r="O664" s="146"/>
      <c r="P664" s="146"/>
      <c r="Q664" s="146"/>
      <c r="R664" s="146"/>
      <c r="S664" s="146"/>
      <c r="T664" s="146"/>
    </row>
    <row r="665" spans="1:20" ht="22.5" outlineLevel="1" x14ac:dyDescent="0.2">
      <c r="A665" s="173">
        <v>346</v>
      </c>
      <c r="B665" s="174" t="s">
        <v>1214</v>
      </c>
      <c r="C665" s="180" t="s">
        <v>1215</v>
      </c>
      <c r="D665" s="175" t="s">
        <v>533</v>
      </c>
      <c r="E665" s="176">
        <v>1</v>
      </c>
      <c r="F665" s="177"/>
      <c r="G665" s="178">
        <f t="shared" si="9"/>
        <v>0</v>
      </c>
      <c r="H665" s="146"/>
      <c r="I665" s="146"/>
      <c r="J665" s="146"/>
      <c r="K665" s="146"/>
      <c r="L665" s="146"/>
      <c r="M665" s="146"/>
      <c r="N665" s="146"/>
      <c r="O665" s="146"/>
      <c r="P665" s="146"/>
      <c r="Q665" s="146"/>
      <c r="R665" s="146"/>
      <c r="S665" s="146"/>
      <c r="T665" s="146"/>
    </row>
    <row r="666" spans="1:20" ht="22.5" outlineLevel="1" x14ac:dyDescent="0.2">
      <c r="A666" s="173">
        <v>347</v>
      </c>
      <c r="B666" s="174" t="s">
        <v>1214</v>
      </c>
      <c r="C666" s="180" t="s">
        <v>1215</v>
      </c>
      <c r="D666" s="175" t="s">
        <v>533</v>
      </c>
      <c r="E666" s="176">
        <v>1</v>
      </c>
      <c r="F666" s="177"/>
      <c r="G666" s="178">
        <f t="shared" si="9"/>
        <v>0</v>
      </c>
      <c r="H666" s="146"/>
      <c r="I666" s="146"/>
      <c r="J666" s="146"/>
      <c r="K666" s="146"/>
      <c r="L666" s="146"/>
      <c r="M666" s="146"/>
      <c r="N666" s="146"/>
      <c r="O666" s="146"/>
      <c r="P666" s="146"/>
      <c r="Q666" s="146"/>
      <c r="R666" s="146"/>
      <c r="S666" s="146"/>
      <c r="T666" s="146"/>
    </row>
    <row r="667" spans="1:20" ht="22.5" outlineLevel="1" x14ac:dyDescent="0.2">
      <c r="A667" s="173">
        <v>348</v>
      </c>
      <c r="B667" s="174" t="s">
        <v>1216</v>
      </c>
      <c r="C667" s="180" t="s">
        <v>1217</v>
      </c>
      <c r="D667" s="175" t="s">
        <v>533</v>
      </c>
      <c r="E667" s="176">
        <v>1</v>
      </c>
      <c r="F667" s="177"/>
      <c r="G667" s="178">
        <f t="shared" si="9"/>
        <v>0</v>
      </c>
      <c r="H667" s="146"/>
      <c r="I667" s="146"/>
      <c r="J667" s="146"/>
      <c r="K667" s="146"/>
      <c r="L667" s="146"/>
      <c r="M667" s="146"/>
      <c r="N667" s="146"/>
      <c r="O667" s="146"/>
      <c r="P667" s="146"/>
      <c r="Q667" s="146"/>
      <c r="R667" s="146"/>
      <c r="S667" s="146"/>
      <c r="T667" s="146"/>
    </row>
    <row r="668" spans="1:20" ht="22.5" outlineLevel="1" x14ac:dyDescent="0.2">
      <c r="A668" s="173">
        <v>349</v>
      </c>
      <c r="B668" s="174" t="s">
        <v>1218</v>
      </c>
      <c r="C668" s="180" t="s">
        <v>1219</v>
      </c>
      <c r="D668" s="175" t="s">
        <v>533</v>
      </c>
      <c r="E668" s="176">
        <v>1</v>
      </c>
      <c r="F668" s="177"/>
      <c r="G668" s="178">
        <f t="shared" si="9"/>
        <v>0</v>
      </c>
      <c r="H668" s="146"/>
      <c r="I668" s="146"/>
      <c r="J668" s="146"/>
      <c r="K668" s="146"/>
      <c r="L668" s="146"/>
      <c r="M668" s="146"/>
      <c r="N668" s="146"/>
      <c r="O668" s="146"/>
      <c r="P668" s="146"/>
      <c r="Q668" s="146"/>
      <c r="R668" s="146"/>
      <c r="S668" s="146"/>
      <c r="T668" s="146"/>
    </row>
    <row r="669" spans="1:20" ht="22.5" outlineLevel="1" x14ac:dyDescent="0.2">
      <c r="A669" s="173">
        <v>350</v>
      </c>
      <c r="B669" s="174" t="s">
        <v>1220</v>
      </c>
      <c r="C669" s="180" t="s">
        <v>1221</v>
      </c>
      <c r="D669" s="175" t="s">
        <v>533</v>
      </c>
      <c r="E669" s="176">
        <v>1</v>
      </c>
      <c r="F669" s="177"/>
      <c r="G669" s="178">
        <f t="shared" si="9"/>
        <v>0</v>
      </c>
      <c r="H669" s="146"/>
      <c r="I669" s="146"/>
      <c r="J669" s="146"/>
      <c r="K669" s="146"/>
      <c r="L669" s="146"/>
      <c r="M669" s="146"/>
      <c r="N669" s="146"/>
      <c r="O669" s="146"/>
      <c r="P669" s="146"/>
      <c r="Q669" s="146"/>
      <c r="R669" s="146"/>
      <c r="S669" s="146"/>
      <c r="T669" s="146"/>
    </row>
    <row r="670" spans="1:20" ht="22.5" outlineLevel="1" x14ac:dyDescent="0.2">
      <c r="A670" s="173">
        <v>351</v>
      </c>
      <c r="B670" s="174" t="s">
        <v>1222</v>
      </c>
      <c r="C670" s="180" t="s">
        <v>1223</v>
      </c>
      <c r="D670" s="175" t="s">
        <v>533</v>
      </c>
      <c r="E670" s="176">
        <v>1</v>
      </c>
      <c r="F670" s="177"/>
      <c r="G670" s="178">
        <f t="shared" si="9"/>
        <v>0</v>
      </c>
      <c r="H670" s="146"/>
      <c r="I670" s="146"/>
      <c r="J670" s="146"/>
      <c r="K670" s="146"/>
      <c r="L670" s="146"/>
      <c r="M670" s="146"/>
      <c r="N670" s="146"/>
      <c r="O670" s="146"/>
      <c r="P670" s="146"/>
      <c r="Q670" s="146"/>
      <c r="R670" s="146"/>
      <c r="S670" s="146"/>
      <c r="T670" s="146"/>
    </row>
    <row r="671" spans="1:20" ht="22.5" outlineLevel="1" x14ac:dyDescent="0.2">
      <c r="A671" s="173">
        <v>352</v>
      </c>
      <c r="B671" s="174" t="s">
        <v>1224</v>
      </c>
      <c r="C671" s="180" t="s">
        <v>1225</v>
      </c>
      <c r="D671" s="175" t="s">
        <v>533</v>
      </c>
      <c r="E671" s="176">
        <v>1</v>
      </c>
      <c r="F671" s="177"/>
      <c r="G671" s="178">
        <f t="shared" si="9"/>
        <v>0</v>
      </c>
      <c r="H671" s="146"/>
      <c r="I671" s="146"/>
      <c r="J671" s="146"/>
      <c r="K671" s="146"/>
      <c r="L671" s="146"/>
      <c r="M671" s="146"/>
      <c r="N671" s="146"/>
      <c r="O671" s="146"/>
      <c r="P671" s="146"/>
      <c r="Q671" s="146"/>
      <c r="R671" s="146"/>
      <c r="S671" s="146"/>
      <c r="T671" s="146"/>
    </row>
    <row r="672" spans="1:20" ht="22.5" outlineLevel="1" x14ac:dyDescent="0.2">
      <c r="A672" s="173">
        <v>353</v>
      </c>
      <c r="B672" s="174" t="s">
        <v>1226</v>
      </c>
      <c r="C672" s="180" t="s">
        <v>1227</v>
      </c>
      <c r="D672" s="175" t="s">
        <v>533</v>
      </c>
      <c r="E672" s="176">
        <v>1</v>
      </c>
      <c r="F672" s="177"/>
      <c r="G672" s="178">
        <f t="shared" si="9"/>
        <v>0</v>
      </c>
      <c r="H672" s="146"/>
      <c r="I672" s="146"/>
      <c r="J672" s="146"/>
      <c r="K672" s="146"/>
      <c r="L672" s="146"/>
      <c r="M672" s="146"/>
      <c r="N672" s="146"/>
      <c r="O672" s="146"/>
      <c r="P672" s="146"/>
      <c r="Q672" s="146"/>
      <c r="R672" s="146"/>
      <c r="S672" s="146"/>
      <c r="T672" s="146"/>
    </row>
    <row r="673" spans="1:20" ht="22.5" outlineLevel="1" x14ac:dyDescent="0.2">
      <c r="A673" s="173">
        <v>354</v>
      </c>
      <c r="B673" s="174" t="s">
        <v>1228</v>
      </c>
      <c r="C673" s="180" t="s">
        <v>1229</v>
      </c>
      <c r="D673" s="175" t="s">
        <v>533</v>
      </c>
      <c r="E673" s="176">
        <v>1</v>
      </c>
      <c r="F673" s="177"/>
      <c r="G673" s="178">
        <f t="shared" si="9"/>
        <v>0</v>
      </c>
      <c r="H673" s="146"/>
      <c r="I673" s="146"/>
      <c r="J673" s="146"/>
      <c r="K673" s="146"/>
      <c r="L673" s="146"/>
      <c r="M673" s="146"/>
      <c r="N673" s="146"/>
      <c r="O673" s="146"/>
      <c r="P673" s="146"/>
      <c r="Q673" s="146"/>
      <c r="R673" s="146"/>
      <c r="S673" s="146"/>
      <c r="T673" s="146"/>
    </row>
    <row r="674" spans="1:20" ht="22.5" outlineLevel="1" x14ac:dyDescent="0.2">
      <c r="A674" s="173">
        <v>355</v>
      </c>
      <c r="B674" s="174" t="s">
        <v>1230</v>
      </c>
      <c r="C674" s="180" t="s">
        <v>1231</v>
      </c>
      <c r="D674" s="175" t="s">
        <v>533</v>
      </c>
      <c r="E674" s="176">
        <v>1</v>
      </c>
      <c r="F674" s="177"/>
      <c r="G674" s="178">
        <f t="shared" si="9"/>
        <v>0</v>
      </c>
      <c r="H674" s="146"/>
      <c r="I674" s="146"/>
      <c r="J674" s="146"/>
      <c r="K674" s="146"/>
      <c r="L674" s="146"/>
      <c r="M674" s="146"/>
      <c r="N674" s="146"/>
      <c r="O674" s="146"/>
      <c r="P674" s="146"/>
      <c r="Q674" s="146"/>
      <c r="R674" s="146"/>
      <c r="S674" s="146"/>
      <c r="T674" s="146"/>
    </row>
    <row r="675" spans="1:20" x14ac:dyDescent="0.2">
      <c r="A675" s="160" t="s">
        <v>192</v>
      </c>
      <c r="B675" s="161" t="s">
        <v>154</v>
      </c>
      <c r="C675" s="179" t="s">
        <v>155</v>
      </c>
      <c r="D675" s="162"/>
      <c r="E675" s="163"/>
      <c r="F675" s="164"/>
      <c r="G675" s="165">
        <f>SUM(G676:G682)</f>
        <v>0</v>
      </c>
    </row>
    <row r="676" spans="1:20" outlineLevel="1" x14ac:dyDescent="0.2">
      <c r="A676" s="173">
        <v>356</v>
      </c>
      <c r="B676" s="174" t="s">
        <v>1232</v>
      </c>
      <c r="C676" s="180" t="s">
        <v>1233</v>
      </c>
      <c r="D676" s="175" t="s">
        <v>246</v>
      </c>
      <c r="E676" s="176">
        <v>128.53</v>
      </c>
      <c r="F676" s="177"/>
      <c r="G676" s="178">
        <f>ROUND(E676*F676,2)</f>
        <v>0</v>
      </c>
      <c r="H676" s="146"/>
      <c r="I676" s="146"/>
      <c r="J676" s="146"/>
      <c r="K676" s="146"/>
      <c r="L676" s="146"/>
      <c r="M676" s="146"/>
      <c r="N676" s="146"/>
      <c r="O676" s="146"/>
      <c r="P676" s="146"/>
      <c r="Q676" s="146"/>
      <c r="R676" s="146"/>
      <c r="S676" s="146"/>
      <c r="T676" s="146"/>
    </row>
    <row r="677" spans="1:20" ht="22.5" outlineLevel="1" x14ac:dyDescent="0.2">
      <c r="A677" s="167">
        <v>357</v>
      </c>
      <c r="B677" s="168" t="s">
        <v>1234</v>
      </c>
      <c r="C677" s="181" t="s">
        <v>1235</v>
      </c>
      <c r="D677" s="169" t="s">
        <v>246</v>
      </c>
      <c r="E677" s="170">
        <v>128.53</v>
      </c>
      <c r="F677" s="171"/>
      <c r="G677" s="172">
        <f>ROUND(E677*F677,2)</f>
        <v>0</v>
      </c>
      <c r="H677" s="146"/>
      <c r="I677" s="146"/>
      <c r="J677" s="146"/>
      <c r="K677" s="146"/>
      <c r="L677" s="146"/>
      <c r="M677" s="146"/>
      <c r="N677" s="146"/>
      <c r="O677" s="146"/>
      <c r="P677" s="146"/>
      <c r="Q677" s="146"/>
      <c r="R677" s="146"/>
      <c r="S677" s="146"/>
      <c r="T677" s="146"/>
    </row>
    <row r="678" spans="1:20" ht="33.75" outlineLevel="2" x14ac:dyDescent="0.2">
      <c r="A678" s="153"/>
      <c r="B678" s="154"/>
      <c r="C678" s="187" t="s">
        <v>1236</v>
      </c>
      <c r="D678" s="185"/>
      <c r="E678" s="186">
        <v>47.15</v>
      </c>
      <c r="F678" s="156"/>
      <c r="G678" s="156"/>
      <c r="H678" s="146"/>
      <c r="I678" s="146"/>
      <c r="J678" s="146"/>
      <c r="K678" s="146"/>
      <c r="L678" s="146"/>
      <c r="M678" s="146"/>
      <c r="N678" s="146"/>
      <c r="O678" s="146"/>
      <c r="P678" s="146"/>
      <c r="Q678" s="146"/>
      <c r="R678" s="146"/>
      <c r="S678" s="146"/>
      <c r="T678" s="146"/>
    </row>
    <row r="679" spans="1:20" ht="33.75" outlineLevel="3" x14ac:dyDescent="0.2">
      <c r="A679" s="153"/>
      <c r="B679" s="154"/>
      <c r="C679" s="187" t="s">
        <v>1237</v>
      </c>
      <c r="D679" s="185"/>
      <c r="E679" s="186">
        <v>75.98</v>
      </c>
      <c r="F679" s="156"/>
      <c r="G679" s="156"/>
      <c r="H679" s="146"/>
      <c r="I679" s="146"/>
      <c r="J679" s="146"/>
      <c r="K679" s="146"/>
      <c r="L679" s="146"/>
      <c r="M679" s="146"/>
      <c r="N679" s="146"/>
      <c r="O679" s="146"/>
      <c r="P679" s="146"/>
      <c r="Q679" s="146"/>
      <c r="R679" s="146"/>
      <c r="S679" s="146"/>
      <c r="T679" s="146"/>
    </row>
    <row r="680" spans="1:20" outlineLevel="3" x14ac:dyDescent="0.2">
      <c r="A680" s="153"/>
      <c r="B680" s="154"/>
      <c r="C680" s="187" t="s">
        <v>1238</v>
      </c>
      <c r="D680" s="185"/>
      <c r="E680" s="186">
        <v>5.4</v>
      </c>
      <c r="F680" s="156"/>
      <c r="G680" s="156"/>
      <c r="H680" s="146"/>
      <c r="I680" s="146"/>
      <c r="J680" s="146"/>
      <c r="K680" s="146"/>
      <c r="L680" s="146"/>
      <c r="M680" s="146"/>
      <c r="N680" s="146"/>
      <c r="O680" s="146"/>
      <c r="P680" s="146"/>
      <c r="Q680" s="146"/>
      <c r="R680" s="146"/>
      <c r="S680" s="146"/>
      <c r="T680" s="146"/>
    </row>
    <row r="681" spans="1:20" outlineLevel="1" x14ac:dyDescent="0.2">
      <c r="A681" s="173">
        <v>358</v>
      </c>
      <c r="B681" s="174" t="s">
        <v>1239</v>
      </c>
      <c r="C681" s="180" t="s">
        <v>1240</v>
      </c>
      <c r="D681" s="175" t="s">
        <v>0</v>
      </c>
      <c r="E681" s="176">
        <v>1771.9530099999999</v>
      </c>
      <c r="F681" s="177"/>
      <c r="G681" s="178">
        <f>ROUND(E681*F681,2)</f>
        <v>0</v>
      </c>
      <c r="H681" s="146"/>
      <c r="I681" s="146"/>
      <c r="J681" s="146"/>
      <c r="K681" s="146"/>
      <c r="L681" s="146"/>
      <c r="M681" s="146"/>
      <c r="N681" s="146"/>
      <c r="O681" s="146"/>
      <c r="P681" s="146"/>
      <c r="Q681" s="146"/>
      <c r="R681" s="146"/>
      <c r="S681" s="146"/>
      <c r="T681" s="146"/>
    </row>
    <row r="682" spans="1:20" outlineLevel="1" x14ac:dyDescent="0.2">
      <c r="A682" s="173">
        <v>359</v>
      </c>
      <c r="B682" s="174" t="s">
        <v>1241</v>
      </c>
      <c r="C682" s="180" t="s">
        <v>1242</v>
      </c>
      <c r="D682" s="175" t="s">
        <v>246</v>
      </c>
      <c r="E682" s="176">
        <v>150</v>
      </c>
      <c r="F682" s="177"/>
      <c r="G682" s="178">
        <f>ROUND(E682*F682,2)</f>
        <v>0</v>
      </c>
      <c r="H682" s="146"/>
      <c r="I682" s="146"/>
      <c r="J682" s="146"/>
      <c r="K682" s="146"/>
      <c r="L682" s="146"/>
      <c r="M682" s="146"/>
      <c r="N682" s="146"/>
      <c r="O682" s="146"/>
      <c r="P682" s="146"/>
      <c r="Q682" s="146"/>
      <c r="R682" s="146"/>
      <c r="S682" s="146"/>
      <c r="T682" s="146"/>
    </row>
    <row r="683" spans="1:20" x14ac:dyDescent="0.2">
      <c r="A683" s="160" t="s">
        <v>192</v>
      </c>
      <c r="B683" s="161" t="s">
        <v>156</v>
      </c>
      <c r="C683" s="179" t="s">
        <v>157</v>
      </c>
      <c r="D683" s="162"/>
      <c r="E683" s="163"/>
      <c r="F683" s="164"/>
      <c r="G683" s="165">
        <f>SUM(G684:G688)</f>
        <v>0</v>
      </c>
    </row>
    <row r="684" spans="1:20" ht="22.5" outlineLevel="1" x14ac:dyDescent="0.2">
      <c r="A684" s="167">
        <v>360</v>
      </c>
      <c r="B684" s="168" t="s">
        <v>1243</v>
      </c>
      <c r="C684" s="181" t="s">
        <v>1244</v>
      </c>
      <c r="D684" s="169" t="s">
        <v>246</v>
      </c>
      <c r="E684" s="170">
        <v>819.86</v>
      </c>
      <c r="F684" s="171"/>
      <c r="G684" s="172">
        <f>ROUND(E684*F684,2)</f>
        <v>0</v>
      </c>
      <c r="H684" s="146"/>
      <c r="I684" s="146"/>
      <c r="J684" s="146"/>
      <c r="K684" s="146"/>
      <c r="L684" s="146"/>
      <c r="M684" s="146"/>
      <c r="N684" s="146"/>
      <c r="O684" s="146"/>
      <c r="P684" s="146"/>
      <c r="Q684" s="146"/>
      <c r="R684" s="146"/>
      <c r="S684" s="146"/>
      <c r="T684" s="146"/>
    </row>
    <row r="685" spans="1:20" ht="33.75" outlineLevel="2" x14ac:dyDescent="0.2">
      <c r="A685" s="153"/>
      <c r="B685" s="154"/>
      <c r="C685" s="187" t="s">
        <v>1245</v>
      </c>
      <c r="D685" s="185"/>
      <c r="E685" s="186">
        <v>186.86</v>
      </c>
      <c r="F685" s="156"/>
      <c r="G685" s="156"/>
      <c r="H685" s="146"/>
      <c r="I685" s="146"/>
      <c r="J685" s="146"/>
      <c r="K685" s="146"/>
      <c r="L685" s="146"/>
      <c r="M685" s="146"/>
      <c r="N685" s="146"/>
      <c r="O685" s="146"/>
      <c r="P685" s="146"/>
      <c r="Q685" s="146"/>
      <c r="R685" s="146"/>
      <c r="S685" s="146"/>
      <c r="T685" s="146"/>
    </row>
    <row r="686" spans="1:20" ht="22.5" outlineLevel="3" x14ac:dyDescent="0.2">
      <c r="A686" s="153"/>
      <c r="B686" s="154"/>
      <c r="C686" s="187" t="s">
        <v>1246</v>
      </c>
      <c r="D686" s="185"/>
      <c r="E686" s="186">
        <v>154.19999999999999</v>
      </c>
      <c r="F686" s="156"/>
      <c r="G686" s="156"/>
      <c r="H686" s="146"/>
      <c r="I686" s="146"/>
      <c r="J686" s="146"/>
      <c r="K686" s="146"/>
      <c r="L686" s="146"/>
      <c r="M686" s="146"/>
      <c r="N686" s="146"/>
      <c r="O686" s="146"/>
      <c r="P686" s="146"/>
      <c r="Q686" s="146"/>
      <c r="R686" s="146"/>
      <c r="S686" s="146"/>
      <c r="T686" s="146"/>
    </row>
    <row r="687" spans="1:20" ht="22.5" outlineLevel="3" x14ac:dyDescent="0.2">
      <c r="A687" s="153"/>
      <c r="B687" s="154"/>
      <c r="C687" s="187" t="s">
        <v>1247</v>
      </c>
      <c r="D687" s="185"/>
      <c r="E687" s="186">
        <v>238.52</v>
      </c>
      <c r="F687" s="156"/>
      <c r="G687" s="156"/>
      <c r="H687" s="146"/>
      <c r="I687" s="146"/>
      <c r="J687" s="146"/>
      <c r="K687" s="146"/>
      <c r="L687" s="146"/>
      <c r="M687" s="146"/>
      <c r="N687" s="146"/>
      <c r="O687" s="146"/>
      <c r="P687" s="146"/>
      <c r="Q687" s="146"/>
      <c r="R687" s="146"/>
      <c r="S687" s="146"/>
      <c r="T687" s="146"/>
    </row>
    <row r="688" spans="1:20" ht="22.5" outlineLevel="3" x14ac:dyDescent="0.2">
      <c r="A688" s="153"/>
      <c r="B688" s="154"/>
      <c r="C688" s="187" t="s">
        <v>1248</v>
      </c>
      <c r="D688" s="185"/>
      <c r="E688" s="186">
        <v>240.28</v>
      </c>
      <c r="F688" s="156"/>
      <c r="G688" s="156"/>
      <c r="H688" s="146"/>
      <c r="I688" s="146"/>
      <c r="J688" s="146"/>
      <c r="K688" s="146"/>
      <c r="L688" s="146"/>
      <c r="M688" s="146"/>
      <c r="N688" s="146"/>
      <c r="O688" s="146"/>
      <c r="P688" s="146"/>
      <c r="Q688" s="146"/>
      <c r="R688" s="146"/>
      <c r="S688" s="146"/>
      <c r="T688" s="146"/>
    </row>
    <row r="689" spans="1:20" x14ac:dyDescent="0.2">
      <c r="A689" s="160" t="s">
        <v>192</v>
      </c>
      <c r="B689" s="161" t="s">
        <v>158</v>
      </c>
      <c r="C689" s="179" t="s">
        <v>159</v>
      </c>
      <c r="D689" s="162"/>
      <c r="E689" s="163"/>
      <c r="F689" s="164"/>
      <c r="G689" s="165">
        <f>SUM(G690:G712)</f>
        <v>0</v>
      </c>
    </row>
    <row r="690" spans="1:20" outlineLevel="1" x14ac:dyDescent="0.2">
      <c r="A690" s="173">
        <v>361</v>
      </c>
      <c r="B690" s="174" t="s">
        <v>1249</v>
      </c>
      <c r="C690" s="180" t="s">
        <v>1250</v>
      </c>
      <c r="D690" s="175" t="s">
        <v>246</v>
      </c>
      <c r="E690" s="176">
        <v>612.79740000000004</v>
      </c>
      <c r="F690" s="177"/>
      <c r="G690" s="178">
        <f>ROUND(E690*F690,2)</f>
        <v>0</v>
      </c>
      <c r="H690" s="146"/>
      <c r="I690" s="146"/>
      <c r="J690" s="146"/>
      <c r="K690" s="146"/>
      <c r="L690" s="146"/>
      <c r="M690" s="146"/>
      <c r="N690" s="146"/>
      <c r="O690" s="146"/>
      <c r="P690" s="146"/>
      <c r="Q690" s="146"/>
      <c r="R690" s="146"/>
      <c r="S690" s="146"/>
      <c r="T690" s="146"/>
    </row>
    <row r="691" spans="1:20" ht="22.5" outlineLevel="1" x14ac:dyDescent="0.2">
      <c r="A691" s="167">
        <v>362</v>
      </c>
      <c r="B691" s="168" t="s">
        <v>1251</v>
      </c>
      <c r="C691" s="181" t="s">
        <v>1252</v>
      </c>
      <c r="D691" s="169" t="s">
        <v>246</v>
      </c>
      <c r="E691" s="170">
        <v>612.79740000000004</v>
      </c>
      <c r="F691" s="171"/>
      <c r="G691" s="172">
        <f>ROUND(E691*F691,2)</f>
        <v>0</v>
      </c>
      <c r="H691" s="146"/>
      <c r="I691" s="146"/>
      <c r="J691" s="146"/>
      <c r="K691" s="146"/>
      <c r="L691" s="146"/>
      <c r="M691" s="146"/>
      <c r="N691" s="146"/>
      <c r="O691" s="146"/>
      <c r="P691" s="146"/>
      <c r="Q691" s="146"/>
      <c r="R691" s="146"/>
      <c r="S691" s="146"/>
      <c r="T691" s="146"/>
    </row>
    <row r="692" spans="1:20" outlineLevel="2" x14ac:dyDescent="0.2">
      <c r="A692" s="153"/>
      <c r="B692" s="154"/>
      <c r="C692" s="187" t="s">
        <v>1253</v>
      </c>
      <c r="D692" s="185"/>
      <c r="E692" s="186">
        <v>1.97</v>
      </c>
      <c r="F692" s="156"/>
      <c r="G692" s="156"/>
      <c r="H692" s="146"/>
      <c r="I692" s="146"/>
      <c r="J692" s="146"/>
      <c r="K692" s="146"/>
      <c r="L692" s="146"/>
      <c r="M692" s="146"/>
      <c r="N692" s="146"/>
      <c r="O692" s="146"/>
      <c r="P692" s="146"/>
      <c r="Q692" s="146"/>
      <c r="R692" s="146"/>
      <c r="S692" s="146"/>
      <c r="T692" s="146"/>
    </row>
    <row r="693" spans="1:20" outlineLevel="3" x14ac:dyDescent="0.2">
      <c r="A693" s="153"/>
      <c r="B693" s="154"/>
      <c r="C693" s="187" t="s">
        <v>412</v>
      </c>
      <c r="D693" s="185"/>
      <c r="E693" s="186">
        <v>30.11</v>
      </c>
      <c r="F693" s="156"/>
      <c r="G693" s="156"/>
      <c r="H693" s="146"/>
      <c r="I693" s="146"/>
      <c r="J693" s="146"/>
      <c r="K693" s="146"/>
      <c r="L693" s="146"/>
      <c r="M693" s="146"/>
      <c r="N693" s="146"/>
      <c r="O693" s="146"/>
      <c r="P693" s="146"/>
      <c r="Q693" s="146"/>
      <c r="R693" s="146"/>
      <c r="S693" s="146"/>
      <c r="T693" s="146"/>
    </row>
    <row r="694" spans="1:20" outlineLevel="3" x14ac:dyDescent="0.2">
      <c r="A694" s="153"/>
      <c r="B694" s="154"/>
      <c r="C694" s="187" t="s">
        <v>413</v>
      </c>
      <c r="D694" s="185"/>
      <c r="E694" s="186">
        <v>34.01</v>
      </c>
      <c r="F694" s="156"/>
      <c r="G694" s="156"/>
      <c r="H694" s="146"/>
      <c r="I694" s="146"/>
      <c r="J694" s="146"/>
      <c r="K694" s="146"/>
      <c r="L694" s="146"/>
      <c r="M694" s="146"/>
      <c r="N694" s="146"/>
      <c r="O694" s="146"/>
      <c r="P694" s="146"/>
      <c r="Q694" s="146"/>
      <c r="R694" s="146"/>
      <c r="S694" s="146"/>
      <c r="T694" s="146"/>
    </row>
    <row r="695" spans="1:20" ht="22.5" outlineLevel="3" x14ac:dyDescent="0.2">
      <c r="A695" s="153"/>
      <c r="B695" s="154"/>
      <c r="C695" s="187" t="s">
        <v>1254</v>
      </c>
      <c r="D695" s="185"/>
      <c r="E695" s="186">
        <v>34.43</v>
      </c>
      <c r="F695" s="156"/>
      <c r="G695" s="156"/>
      <c r="H695" s="146"/>
      <c r="I695" s="146"/>
      <c r="J695" s="146"/>
      <c r="K695" s="146"/>
      <c r="L695" s="146"/>
      <c r="M695" s="146"/>
      <c r="N695" s="146"/>
      <c r="O695" s="146"/>
      <c r="P695" s="146"/>
      <c r="Q695" s="146"/>
      <c r="R695" s="146"/>
      <c r="S695" s="146"/>
      <c r="T695" s="146"/>
    </row>
    <row r="696" spans="1:20" outlineLevel="3" x14ac:dyDescent="0.2">
      <c r="A696" s="153"/>
      <c r="B696" s="154"/>
      <c r="C696" s="187" t="s">
        <v>1255</v>
      </c>
      <c r="D696" s="185"/>
      <c r="E696" s="186">
        <v>13.61</v>
      </c>
      <c r="F696" s="156"/>
      <c r="G696" s="156"/>
      <c r="H696" s="146"/>
      <c r="I696" s="146"/>
      <c r="J696" s="146"/>
      <c r="K696" s="146"/>
      <c r="L696" s="146"/>
      <c r="M696" s="146"/>
      <c r="N696" s="146"/>
      <c r="O696" s="146"/>
      <c r="P696" s="146"/>
      <c r="Q696" s="146"/>
      <c r="R696" s="146"/>
      <c r="S696" s="146"/>
      <c r="T696" s="146"/>
    </row>
    <row r="697" spans="1:20" outlineLevel="3" x14ac:dyDescent="0.2">
      <c r="A697" s="153"/>
      <c r="B697" s="154"/>
      <c r="C697" s="187" t="s">
        <v>1256</v>
      </c>
      <c r="D697" s="185"/>
      <c r="E697" s="186">
        <v>24.48</v>
      </c>
      <c r="F697" s="156"/>
      <c r="G697" s="156"/>
      <c r="H697" s="146"/>
      <c r="I697" s="146"/>
      <c r="J697" s="146"/>
      <c r="K697" s="146"/>
      <c r="L697" s="146"/>
      <c r="M697" s="146"/>
      <c r="N697" s="146"/>
      <c r="O697" s="146"/>
      <c r="P697" s="146"/>
      <c r="Q697" s="146"/>
      <c r="R697" s="146"/>
      <c r="S697" s="146"/>
      <c r="T697" s="146"/>
    </row>
    <row r="698" spans="1:20" outlineLevel="3" x14ac:dyDescent="0.2">
      <c r="A698" s="153"/>
      <c r="B698" s="154"/>
      <c r="C698" s="187" t="s">
        <v>1257</v>
      </c>
      <c r="D698" s="185"/>
      <c r="E698" s="186">
        <v>5.25</v>
      </c>
      <c r="F698" s="156"/>
      <c r="G698" s="156"/>
      <c r="H698" s="146"/>
      <c r="I698" s="146"/>
      <c r="J698" s="146"/>
      <c r="K698" s="146"/>
      <c r="L698" s="146"/>
      <c r="M698" s="146"/>
      <c r="N698" s="146"/>
      <c r="O698" s="146"/>
      <c r="P698" s="146"/>
      <c r="Q698" s="146"/>
      <c r="R698" s="146"/>
      <c r="S698" s="146"/>
      <c r="T698" s="146"/>
    </row>
    <row r="699" spans="1:20" ht="33.75" outlineLevel="3" x14ac:dyDescent="0.2">
      <c r="A699" s="153"/>
      <c r="B699" s="154"/>
      <c r="C699" s="187" t="s">
        <v>1258</v>
      </c>
      <c r="D699" s="185"/>
      <c r="E699" s="186">
        <v>43.31</v>
      </c>
      <c r="F699" s="156"/>
      <c r="G699" s="156"/>
      <c r="H699" s="146"/>
      <c r="I699" s="146"/>
      <c r="J699" s="146"/>
      <c r="K699" s="146"/>
      <c r="L699" s="146"/>
      <c r="M699" s="146"/>
      <c r="N699" s="146"/>
      <c r="O699" s="146"/>
      <c r="P699" s="146"/>
      <c r="Q699" s="146"/>
      <c r="R699" s="146"/>
      <c r="S699" s="146"/>
      <c r="T699" s="146"/>
    </row>
    <row r="700" spans="1:20" ht="22.5" outlineLevel="3" x14ac:dyDescent="0.2">
      <c r="A700" s="153"/>
      <c r="B700" s="154"/>
      <c r="C700" s="187" t="s">
        <v>1259</v>
      </c>
      <c r="D700" s="185"/>
      <c r="E700" s="186">
        <v>49</v>
      </c>
      <c r="F700" s="156"/>
      <c r="G700" s="156"/>
      <c r="H700" s="146"/>
      <c r="I700" s="146"/>
      <c r="J700" s="146"/>
      <c r="K700" s="146"/>
      <c r="L700" s="146"/>
      <c r="M700" s="146"/>
      <c r="N700" s="146"/>
      <c r="O700" s="146"/>
      <c r="P700" s="146"/>
      <c r="Q700" s="146"/>
      <c r="R700" s="146"/>
      <c r="S700" s="146"/>
      <c r="T700" s="146"/>
    </row>
    <row r="701" spans="1:20" ht="22.5" outlineLevel="3" x14ac:dyDescent="0.2">
      <c r="A701" s="153"/>
      <c r="B701" s="154"/>
      <c r="C701" s="187" t="s">
        <v>1260</v>
      </c>
      <c r="D701" s="185"/>
      <c r="E701" s="186">
        <v>30.3</v>
      </c>
      <c r="F701" s="156"/>
      <c r="G701" s="156"/>
      <c r="H701" s="146"/>
      <c r="I701" s="146"/>
      <c r="J701" s="146"/>
      <c r="K701" s="146"/>
      <c r="L701" s="146"/>
      <c r="M701" s="146"/>
      <c r="N701" s="146"/>
      <c r="O701" s="146"/>
      <c r="P701" s="146"/>
      <c r="Q701" s="146"/>
      <c r="R701" s="146"/>
      <c r="S701" s="146"/>
      <c r="T701" s="146"/>
    </row>
    <row r="702" spans="1:20" outlineLevel="3" x14ac:dyDescent="0.2">
      <c r="A702" s="153"/>
      <c r="B702" s="154"/>
      <c r="C702" s="187" t="s">
        <v>1261</v>
      </c>
      <c r="D702" s="185"/>
      <c r="E702" s="186">
        <v>17.5</v>
      </c>
      <c r="F702" s="156"/>
      <c r="G702" s="156"/>
      <c r="H702" s="146"/>
      <c r="I702" s="146"/>
      <c r="J702" s="146"/>
      <c r="K702" s="146"/>
      <c r="L702" s="146"/>
      <c r="M702" s="146"/>
      <c r="N702" s="146"/>
      <c r="O702" s="146"/>
      <c r="P702" s="146"/>
      <c r="Q702" s="146"/>
      <c r="R702" s="146"/>
      <c r="S702" s="146"/>
      <c r="T702" s="146"/>
    </row>
    <row r="703" spans="1:20" ht="33.75" outlineLevel="3" x14ac:dyDescent="0.2">
      <c r="A703" s="153"/>
      <c r="B703" s="154"/>
      <c r="C703" s="187" t="s">
        <v>1262</v>
      </c>
      <c r="D703" s="185"/>
      <c r="E703" s="186">
        <v>44.47</v>
      </c>
      <c r="F703" s="156"/>
      <c r="G703" s="156"/>
      <c r="H703" s="146"/>
      <c r="I703" s="146"/>
      <c r="J703" s="146"/>
      <c r="K703" s="146"/>
      <c r="L703" s="146"/>
      <c r="M703" s="146"/>
      <c r="N703" s="146"/>
      <c r="O703" s="146"/>
      <c r="P703" s="146"/>
      <c r="Q703" s="146"/>
      <c r="R703" s="146"/>
      <c r="S703" s="146"/>
      <c r="T703" s="146"/>
    </row>
    <row r="704" spans="1:20" ht="22.5" outlineLevel="3" x14ac:dyDescent="0.2">
      <c r="A704" s="153"/>
      <c r="B704" s="154"/>
      <c r="C704" s="187" t="s">
        <v>1263</v>
      </c>
      <c r="D704" s="185"/>
      <c r="E704" s="186">
        <v>53.53</v>
      </c>
      <c r="F704" s="156"/>
      <c r="G704" s="156"/>
      <c r="H704" s="146"/>
      <c r="I704" s="146"/>
      <c r="J704" s="146"/>
      <c r="K704" s="146"/>
      <c r="L704" s="146"/>
      <c r="M704" s="146"/>
      <c r="N704" s="146"/>
      <c r="O704" s="146"/>
      <c r="P704" s="146"/>
      <c r="Q704" s="146"/>
      <c r="R704" s="146"/>
      <c r="S704" s="146"/>
      <c r="T704" s="146"/>
    </row>
    <row r="705" spans="1:20" ht="22.5" outlineLevel="3" x14ac:dyDescent="0.2">
      <c r="A705" s="153"/>
      <c r="B705" s="154"/>
      <c r="C705" s="187" t="s">
        <v>1264</v>
      </c>
      <c r="D705" s="185"/>
      <c r="E705" s="186">
        <v>47.49</v>
      </c>
      <c r="F705" s="156"/>
      <c r="G705" s="156"/>
      <c r="H705" s="146"/>
      <c r="I705" s="146"/>
      <c r="J705" s="146"/>
      <c r="K705" s="146"/>
      <c r="L705" s="146"/>
      <c r="M705" s="146"/>
      <c r="N705" s="146"/>
      <c r="O705" s="146"/>
      <c r="P705" s="146"/>
      <c r="Q705" s="146"/>
      <c r="R705" s="146"/>
      <c r="S705" s="146"/>
      <c r="T705" s="146"/>
    </row>
    <row r="706" spans="1:20" outlineLevel="3" x14ac:dyDescent="0.2">
      <c r="A706" s="153"/>
      <c r="B706" s="154"/>
      <c r="C706" s="187" t="s">
        <v>1265</v>
      </c>
      <c r="D706" s="185"/>
      <c r="E706" s="186">
        <v>17.71</v>
      </c>
      <c r="F706" s="156"/>
      <c r="G706" s="156"/>
      <c r="H706" s="146"/>
      <c r="I706" s="146"/>
      <c r="J706" s="146"/>
      <c r="K706" s="146"/>
      <c r="L706" s="146"/>
      <c r="M706" s="146"/>
      <c r="N706" s="146"/>
      <c r="O706" s="146"/>
      <c r="P706" s="146"/>
      <c r="Q706" s="146"/>
      <c r="R706" s="146"/>
      <c r="S706" s="146"/>
      <c r="T706" s="146"/>
    </row>
    <row r="707" spans="1:20" ht="22.5" outlineLevel="3" x14ac:dyDescent="0.2">
      <c r="A707" s="153"/>
      <c r="B707" s="154"/>
      <c r="C707" s="187" t="s">
        <v>1266</v>
      </c>
      <c r="D707" s="185"/>
      <c r="E707" s="186">
        <v>45.16</v>
      </c>
      <c r="F707" s="156"/>
      <c r="G707" s="156"/>
      <c r="H707" s="146"/>
      <c r="I707" s="146"/>
      <c r="J707" s="146"/>
      <c r="K707" s="146"/>
      <c r="L707" s="146"/>
      <c r="M707" s="146"/>
      <c r="N707" s="146"/>
      <c r="O707" s="146"/>
      <c r="P707" s="146"/>
      <c r="Q707" s="146"/>
      <c r="R707" s="146"/>
      <c r="S707" s="146"/>
      <c r="T707" s="146"/>
    </row>
    <row r="708" spans="1:20" ht="22.5" outlineLevel="3" x14ac:dyDescent="0.2">
      <c r="A708" s="153"/>
      <c r="B708" s="154"/>
      <c r="C708" s="187" t="s">
        <v>1267</v>
      </c>
      <c r="D708" s="185"/>
      <c r="E708" s="186">
        <v>53.27</v>
      </c>
      <c r="F708" s="156"/>
      <c r="G708" s="156"/>
      <c r="H708" s="146"/>
      <c r="I708" s="146"/>
      <c r="J708" s="146"/>
      <c r="K708" s="146"/>
      <c r="L708" s="146"/>
      <c r="M708" s="146"/>
      <c r="N708" s="146"/>
      <c r="O708" s="146"/>
      <c r="P708" s="146"/>
      <c r="Q708" s="146"/>
      <c r="R708" s="146"/>
      <c r="S708" s="146"/>
      <c r="T708" s="146"/>
    </row>
    <row r="709" spans="1:20" outlineLevel="3" x14ac:dyDescent="0.2">
      <c r="A709" s="153"/>
      <c r="B709" s="154"/>
      <c r="C709" s="187" t="s">
        <v>1268</v>
      </c>
      <c r="D709" s="185"/>
      <c r="E709" s="186">
        <v>50.01</v>
      </c>
      <c r="F709" s="156"/>
      <c r="G709" s="156"/>
      <c r="H709" s="146"/>
      <c r="I709" s="146"/>
      <c r="J709" s="146"/>
      <c r="K709" s="146"/>
      <c r="L709" s="146"/>
      <c r="M709" s="146"/>
      <c r="N709" s="146"/>
      <c r="O709" s="146"/>
      <c r="P709" s="146"/>
      <c r="Q709" s="146"/>
      <c r="R709" s="146"/>
      <c r="S709" s="146"/>
      <c r="T709" s="146"/>
    </row>
    <row r="710" spans="1:20" outlineLevel="3" x14ac:dyDescent="0.2">
      <c r="A710" s="153"/>
      <c r="B710" s="154"/>
      <c r="C710" s="187" t="s">
        <v>1269</v>
      </c>
      <c r="D710" s="185"/>
      <c r="E710" s="186">
        <v>17.190000000000001</v>
      </c>
      <c r="F710" s="156"/>
      <c r="G710" s="156"/>
      <c r="H710" s="146"/>
      <c r="I710" s="146"/>
      <c r="J710" s="146"/>
      <c r="K710" s="146"/>
      <c r="L710" s="146"/>
      <c r="M710" s="146"/>
      <c r="N710" s="146"/>
      <c r="O710" s="146"/>
      <c r="P710" s="146"/>
      <c r="Q710" s="146"/>
      <c r="R710" s="146"/>
      <c r="S710" s="146"/>
      <c r="T710" s="146"/>
    </row>
    <row r="711" spans="1:20" outlineLevel="1" x14ac:dyDescent="0.2">
      <c r="A711" s="173">
        <v>363</v>
      </c>
      <c r="B711" s="174" t="s">
        <v>1270</v>
      </c>
      <c r="C711" s="180" t="s">
        <v>1271</v>
      </c>
      <c r="D711" s="175" t="s">
        <v>0</v>
      </c>
      <c r="E711" s="176">
        <v>8446.2585500000005</v>
      </c>
      <c r="F711" s="177"/>
      <c r="G711" s="178">
        <f>ROUND(E711*F711,2)</f>
        <v>0</v>
      </c>
      <c r="H711" s="146"/>
      <c r="I711" s="146"/>
      <c r="J711" s="146"/>
      <c r="K711" s="146"/>
      <c r="L711" s="146"/>
      <c r="M711" s="146"/>
      <c r="N711" s="146"/>
      <c r="O711" s="146"/>
      <c r="P711" s="146"/>
      <c r="Q711" s="146"/>
      <c r="R711" s="146"/>
      <c r="S711" s="146"/>
      <c r="T711" s="146"/>
    </row>
    <row r="712" spans="1:20" outlineLevel="1" x14ac:dyDescent="0.2">
      <c r="A712" s="173">
        <v>364</v>
      </c>
      <c r="B712" s="174" t="s">
        <v>1272</v>
      </c>
      <c r="C712" s="180" t="s">
        <v>1273</v>
      </c>
      <c r="D712" s="175" t="s">
        <v>246</v>
      </c>
      <c r="E712" s="176">
        <v>700</v>
      </c>
      <c r="F712" s="177"/>
      <c r="G712" s="178">
        <f>ROUND(E712*F712,2)</f>
        <v>0</v>
      </c>
      <c r="H712" s="146"/>
      <c r="I712" s="146"/>
      <c r="J712" s="146"/>
      <c r="K712" s="146"/>
      <c r="L712" s="146"/>
      <c r="M712" s="146"/>
      <c r="N712" s="146"/>
      <c r="O712" s="146"/>
      <c r="P712" s="146"/>
      <c r="Q712" s="146"/>
      <c r="R712" s="146"/>
      <c r="S712" s="146"/>
      <c r="T712" s="146"/>
    </row>
    <row r="713" spans="1:20" x14ac:dyDescent="0.2">
      <c r="A713" s="160" t="s">
        <v>192</v>
      </c>
      <c r="B713" s="161" t="s">
        <v>160</v>
      </c>
      <c r="C713" s="179" t="s">
        <v>161</v>
      </c>
      <c r="D713" s="162"/>
      <c r="E713" s="163"/>
      <c r="F713" s="164"/>
      <c r="G713" s="165">
        <f>SUM(G714:G723)</f>
        <v>0</v>
      </c>
    </row>
    <row r="714" spans="1:20" outlineLevel="1" x14ac:dyDescent="0.2">
      <c r="A714" s="167">
        <v>365</v>
      </c>
      <c r="B714" s="168" t="s">
        <v>1274</v>
      </c>
      <c r="C714" s="181" t="s">
        <v>1275</v>
      </c>
      <c r="D714" s="169" t="s">
        <v>246</v>
      </c>
      <c r="E714" s="170">
        <v>2256.1116999999999</v>
      </c>
      <c r="F714" s="171"/>
      <c r="G714" s="172">
        <f>ROUND(E714*F714,2)</f>
        <v>0</v>
      </c>
      <c r="H714" s="146"/>
      <c r="I714" s="146"/>
      <c r="J714" s="146"/>
      <c r="K714" s="146"/>
      <c r="L714" s="146"/>
      <c r="M714" s="146"/>
      <c r="N714" s="146"/>
      <c r="O714" s="146"/>
      <c r="P714" s="146"/>
      <c r="Q714" s="146"/>
      <c r="R714" s="146"/>
      <c r="S714" s="146"/>
      <c r="T714" s="146"/>
    </row>
    <row r="715" spans="1:20" ht="33.75" outlineLevel="2" x14ac:dyDescent="0.2">
      <c r="A715" s="153"/>
      <c r="B715" s="154"/>
      <c r="C715" s="187" t="s">
        <v>1276</v>
      </c>
      <c r="D715" s="185"/>
      <c r="E715" s="186">
        <v>568.28</v>
      </c>
      <c r="F715" s="156"/>
      <c r="G715" s="156"/>
      <c r="H715" s="146"/>
      <c r="I715" s="146"/>
      <c r="J715" s="146"/>
      <c r="K715" s="146"/>
      <c r="L715" s="146"/>
      <c r="M715" s="146"/>
      <c r="N715" s="146"/>
      <c r="O715" s="146"/>
      <c r="P715" s="146"/>
      <c r="Q715" s="146"/>
      <c r="R715" s="146"/>
      <c r="S715" s="146"/>
      <c r="T715" s="146"/>
    </row>
    <row r="716" spans="1:20" ht="45" outlineLevel="3" x14ac:dyDescent="0.2">
      <c r="A716" s="153"/>
      <c r="B716" s="154"/>
      <c r="C716" s="187" t="s">
        <v>1277</v>
      </c>
      <c r="D716" s="185"/>
      <c r="E716" s="186">
        <v>870.01</v>
      </c>
      <c r="F716" s="156"/>
      <c r="G716" s="156"/>
      <c r="H716" s="146"/>
      <c r="I716" s="146"/>
      <c r="J716" s="146"/>
      <c r="K716" s="146"/>
      <c r="L716" s="146"/>
      <c r="M716" s="146"/>
      <c r="N716" s="146"/>
      <c r="O716" s="146"/>
      <c r="P716" s="146"/>
      <c r="Q716" s="146"/>
      <c r="R716" s="146"/>
      <c r="S716" s="146"/>
      <c r="T716" s="146"/>
    </row>
    <row r="717" spans="1:20" ht="45" outlineLevel="3" x14ac:dyDescent="0.2">
      <c r="A717" s="153"/>
      <c r="B717" s="154"/>
      <c r="C717" s="187" t="s">
        <v>1278</v>
      </c>
      <c r="D717" s="185"/>
      <c r="E717" s="186">
        <v>817.82</v>
      </c>
      <c r="F717" s="156"/>
      <c r="G717" s="156"/>
      <c r="H717" s="146"/>
      <c r="I717" s="146"/>
      <c r="J717" s="146"/>
      <c r="K717" s="146"/>
      <c r="L717" s="146"/>
      <c r="M717" s="146"/>
      <c r="N717" s="146"/>
      <c r="O717" s="146"/>
      <c r="P717" s="146"/>
      <c r="Q717" s="146"/>
      <c r="R717" s="146"/>
      <c r="S717" s="146"/>
      <c r="T717" s="146"/>
    </row>
    <row r="718" spans="1:20" outlineLevel="1" x14ac:dyDescent="0.2">
      <c r="A718" s="173">
        <v>366</v>
      </c>
      <c r="B718" s="174" t="s">
        <v>1279</v>
      </c>
      <c r="C718" s="180" t="s">
        <v>1280</v>
      </c>
      <c r="D718" s="175" t="s">
        <v>246</v>
      </c>
      <c r="E718" s="176">
        <v>4954.6673000000001</v>
      </c>
      <c r="F718" s="177"/>
      <c r="G718" s="178">
        <f>ROUND(E718*F718,2)</f>
        <v>0</v>
      </c>
      <c r="H718" s="146"/>
      <c r="I718" s="146"/>
      <c r="J718" s="146"/>
      <c r="K718" s="146"/>
      <c r="L718" s="146"/>
      <c r="M718" s="146"/>
      <c r="N718" s="146"/>
      <c r="O718" s="146"/>
      <c r="P718" s="146"/>
      <c r="Q718" s="146"/>
      <c r="R718" s="146"/>
      <c r="S718" s="146"/>
      <c r="T718" s="146"/>
    </row>
    <row r="719" spans="1:20" outlineLevel="1" x14ac:dyDescent="0.2">
      <c r="A719" s="167">
        <v>367</v>
      </c>
      <c r="B719" s="168" t="s">
        <v>1281</v>
      </c>
      <c r="C719" s="181" t="s">
        <v>1282</v>
      </c>
      <c r="D719" s="169" t="s">
        <v>246</v>
      </c>
      <c r="E719" s="170">
        <v>4954.6673000000001</v>
      </c>
      <c r="F719" s="171"/>
      <c r="G719" s="172">
        <f>ROUND(E719*F719,2)</f>
        <v>0</v>
      </c>
      <c r="H719" s="146"/>
      <c r="I719" s="146"/>
      <c r="J719" s="146"/>
      <c r="K719" s="146"/>
      <c r="L719" s="146"/>
      <c r="M719" s="146"/>
      <c r="N719" s="146"/>
      <c r="O719" s="146"/>
      <c r="P719" s="146"/>
      <c r="Q719" s="146"/>
      <c r="R719" s="146"/>
      <c r="S719" s="146"/>
      <c r="T719" s="146"/>
    </row>
    <row r="720" spans="1:20" outlineLevel="2" x14ac:dyDescent="0.2">
      <c r="A720" s="153"/>
      <c r="B720" s="154"/>
      <c r="C720" s="187" t="s">
        <v>1283</v>
      </c>
      <c r="D720" s="185"/>
      <c r="E720" s="186">
        <v>2009.09</v>
      </c>
      <c r="F720" s="156"/>
      <c r="G720" s="156"/>
      <c r="H720" s="146"/>
      <c r="I720" s="146"/>
      <c r="J720" s="146"/>
      <c r="K720" s="146"/>
      <c r="L720" s="146"/>
      <c r="M720" s="146"/>
      <c r="N720" s="146"/>
      <c r="O720" s="146"/>
      <c r="P720" s="146"/>
      <c r="Q720" s="146"/>
      <c r="R720" s="146"/>
      <c r="S720" s="146"/>
      <c r="T720" s="146"/>
    </row>
    <row r="721" spans="1:20" outlineLevel="3" x14ac:dyDescent="0.2">
      <c r="A721" s="153"/>
      <c r="B721" s="154"/>
      <c r="C721" s="187" t="s">
        <v>1284</v>
      </c>
      <c r="D721" s="185"/>
      <c r="E721" s="186">
        <v>2026.41</v>
      </c>
      <c r="F721" s="156"/>
      <c r="G721" s="156"/>
      <c r="H721" s="146"/>
      <c r="I721" s="146"/>
      <c r="J721" s="146"/>
      <c r="K721" s="146"/>
      <c r="L721" s="146"/>
      <c r="M721" s="146"/>
      <c r="N721" s="146"/>
      <c r="O721" s="146"/>
      <c r="P721" s="146"/>
      <c r="Q721" s="146"/>
      <c r="R721" s="146"/>
      <c r="S721" s="146"/>
      <c r="T721" s="146"/>
    </row>
    <row r="722" spans="1:20" outlineLevel="3" x14ac:dyDescent="0.2">
      <c r="A722" s="153"/>
      <c r="B722" s="154"/>
      <c r="C722" s="187" t="s">
        <v>1285</v>
      </c>
      <c r="D722" s="185"/>
      <c r="E722" s="186">
        <v>141.69</v>
      </c>
      <c r="F722" s="156"/>
      <c r="G722" s="156"/>
      <c r="H722" s="146"/>
      <c r="I722" s="146"/>
      <c r="J722" s="146"/>
      <c r="K722" s="146"/>
      <c r="L722" s="146"/>
      <c r="M722" s="146"/>
      <c r="N722" s="146"/>
      <c r="O722" s="146"/>
      <c r="P722" s="146"/>
      <c r="Q722" s="146"/>
      <c r="R722" s="146"/>
      <c r="S722" s="146"/>
      <c r="T722" s="146"/>
    </row>
    <row r="723" spans="1:20" outlineLevel="3" x14ac:dyDescent="0.2">
      <c r="A723" s="153"/>
      <c r="B723" s="154"/>
      <c r="C723" s="187" t="s">
        <v>1286</v>
      </c>
      <c r="D723" s="185"/>
      <c r="E723" s="186">
        <v>777.47</v>
      </c>
      <c r="F723" s="156"/>
      <c r="G723" s="156"/>
      <c r="H723" s="146"/>
      <c r="I723" s="146"/>
      <c r="J723" s="146"/>
      <c r="K723" s="146"/>
      <c r="L723" s="146"/>
      <c r="M723" s="146"/>
      <c r="N723" s="146"/>
      <c r="O723" s="146"/>
      <c r="P723" s="146"/>
      <c r="Q723" s="146"/>
      <c r="R723" s="146"/>
      <c r="S723" s="146"/>
      <c r="T723" s="146"/>
    </row>
    <row r="724" spans="1:20" ht="25.5" x14ac:dyDescent="0.2">
      <c r="A724" s="160" t="s">
        <v>192</v>
      </c>
      <c r="B724" s="161" t="s">
        <v>162</v>
      </c>
      <c r="C724" s="179" t="s">
        <v>163</v>
      </c>
      <c r="D724" s="162"/>
      <c r="E724" s="163"/>
      <c r="F724" s="164"/>
      <c r="G724" s="165">
        <f>SUM(G725:G726)</f>
        <v>0</v>
      </c>
    </row>
    <row r="725" spans="1:20" outlineLevel="1" x14ac:dyDescent="0.2">
      <c r="A725" s="167">
        <v>368</v>
      </c>
      <c r="B725" s="168" t="s">
        <v>1287</v>
      </c>
      <c r="C725" s="181" t="s">
        <v>1288</v>
      </c>
      <c r="D725" s="169" t="s">
        <v>533</v>
      </c>
      <c r="E725" s="170">
        <v>1</v>
      </c>
      <c r="F725" s="171"/>
      <c r="G725" s="172">
        <f>ROUND(E725*F725,2)</f>
        <v>0</v>
      </c>
      <c r="H725" s="146"/>
      <c r="I725" s="146"/>
      <c r="J725" s="146"/>
      <c r="K725" s="146"/>
      <c r="L725" s="146"/>
      <c r="M725" s="146"/>
      <c r="N725" s="146"/>
      <c r="O725" s="146"/>
      <c r="P725" s="146"/>
      <c r="Q725" s="146"/>
      <c r="R725" s="146"/>
      <c r="S725" s="146"/>
      <c r="T725" s="146"/>
    </row>
    <row r="726" spans="1:20" x14ac:dyDescent="0.2">
      <c r="A726" s="3"/>
      <c r="B726" s="4"/>
      <c r="C726" s="182"/>
      <c r="D726" s="6"/>
      <c r="E726" s="3"/>
      <c r="F726" s="3"/>
      <c r="G726" s="3"/>
    </row>
    <row r="727" spans="1:20" x14ac:dyDescent="0.2">
      <c r="A727" s="149"/>
      <c r="B727" s="150" t="s">
        <v>30</v>
      </c>
      <c r="C727" s="183"/>
      <c r="D727" s="151"/>
      <c r="E727" s="152"/>
      <c r="F727" s="152"/>
      <c r="G727" s="166">
        <f>G8+G103+G131+G249+G421+G423+G428+G456+G486+G508+G628+G645+G675+G683+G689+G713+G724</f>
        <v>0</v>
      </c>
    </row>
    <row r="728" spans="1:20" x14ac:dyDescent="0.2">
      <c r="A728" s="3"/>
      <c r="B728" s="4"/>
      <c r="C728" s="182"/>
      <c r="D728" s="6"/>
      <c r="E728" s="3"/>
      <c r="F728" s="3"/>
      <c r="G728" s="3"/>
    </row>
    <row r="729" spans="1:20" x14ac:dyDescent="0.2">
      <c r="A729" s="3"/>
      <c r="B729" s="4"/>
      <c r="C729" s="182"/>
      <c r="D729" s="6"/>
      <c r="E729" s="3"/>
      <c r="F729" s="3"/>
      <c r="G729" s="3"/>
    </row>
    <row r="730" spans="1:20" x14ac:dyDescent="0.2">
      <c r="A730" s="295" t="s">
        <v>226</v>
      </c>
      <c r="B730" s="295"/>
      <c r="C730" s="296"/>
      <c r="D730" s="6"/>
      <c r="E730" s="3"/>
      <c r="F730" s="3"/>
      <c r="G730" s="3"/>
    </row>
    <row r="731" spans="1:20" x14ac:dyDescent="0.2">
      <c r="A731" s="283"/>
      <c r="B731" s="284"/>
      <c r="C731" s="285"/>
      <c r="D731" s="284"/>
      <c r="E731" s="284"/>
      <c r="F731" s="284"/>
      <c r="G731" s="286"/>
    </row>
    <row r="732" spans="1:20" x14ac:dyDescent="0.2">
      <c r="A732" s="287"/>
      <c r="B732" s="288"/>
      <c r="C732" s="289"/>
      <c r="D732" s="288"/>
      <c r="E732" s="288"/>
      <c r="F732" s="288"/>
      <c r="G732" s="290"/>
    </row>
    <row r="733" spans="1:20" x14ac:dyDescent="0.2">
      <c r="A733" s="287"/>
      <c r="B733" s="288"/>
      <c r="C733" s="289"/>
      <c r="D733" s="288"/>
      <c r="E733" s="288"/>
      <c r="F733" s="288"/>
      <c r="G733" s="290"/>
    </row>
    <row r="734" spans="1:20" x14ac:dyDescent="0.2">
      <c r="A734" s="287"/>
      <c r="B734" s="288"/>
      <c r="C734" s="289"/>
      <c r="D734" s="288"/>
      <c r="E734" s="288"/>
      <c r="F734" s="288"/>
      <c r="G734" s="290"/>
    </row>
    <row r="735" spans="1:20" x14ac:dyDescent="0.2">
      <c r="A735" s="291"/>
      <c r="B735" s="292"/>
      <c r="C735" s="293"/>
      <c r="D735" s="292"/>
      <c r="E735" s="292"/>
      <c r="F735" s="292"/>
      <c r="G735" s="294"/>
    </row>
    <row r="736" spans="1:20" x14ac:dyDescent="0.2">
      <c r="A736" s="3"/>
      <c r="B736" s="4"/>
      <c r="C736" s="182"/>
      <c r="D736" s="6"/>
      <c r="E736" s="3"/>
      <c r="F736" s="3"/>
      <c r="G736" s="3"/>
    </row>
    <row r="737" spans="3:4" x14ac:dyDescent="0.2">
      <c r="C737" s="184"/>
      <c r="D737" s="10"/>
    </row>
    <row r="738" spans="3:4" x14ac:dyDescent="0.2">
      <c r="D738" s="10"/>
    </row>
    <row r="739" spans="3:4" x14ac:dyDescent="0.2">
      <c r="D739" s="10"/>
    </row>
    <row r="740" spans="3:4" x14ac:dyDescent="0.2">
      <c r="D740" s="10"/>
    </row>
    <row r="741" spans="3:4" x14ac:dyDescent="0.2">
      <c r="D741" s="10"/>
    </row>
    <row r="742" spans="3:4" x14ac:dyDescent="0.2">
      <c r="D742" s="10"/>
    </row>
    <row r="743" spans="3:4" x14ac:dyDescent="0.2">
      <c r="D743" s="10"/>
    </row>
    <row r="744" spans="3:4" x14ac:dyDescent="0.2">
      <c r="D744" s="10"/>
    </row>
    <row r="745" spans="3:4" x14ac:dyDescent="0.2">
      <c r="D745" s="10"/>
    </row>
    <row r="746" spans="3:4" x14ac:dyDescent="0.2">
      <c r="D746" s="10"/>
    </row>
    <row r="747" spans="3:4" x14ac:dyDescent="0.2">
      <c r="D747" s="10"/>
    </row>
    <row r="748" spans="3:4" x14ac:dyDescent="0.2">
      <c r="D748" s="10"/>
    </row>
    <row r="749" spans="3:4" x14ac:dyDescent="0.2">
      <c r="D749" s="10"/>
    </row>
    <row r="750" spans="3:4" x14ac:dyDescent="0.2">
      <c r="D750" s="10"/>
    </row>
    <row r="751" spans="3:4" x14ac:dyDescent="0.2">
      <c r="D751" s="10"/>
    </row>
    <row r="752" spans="3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  <row r="5001" spans="4:4" x14ac:dyDescent="0.2">
      <c r="D5001" s="10"/>
    </row>
    <row r="5002" spans="4:4" x14ac:dyDescent="0.2">
      <c r="D5002" s="10"/>
    </row>
    <row r="5003" spans="4:4" x14ac:dyDescent="0.2">
      <c r="D5003" s="10"/>
    </row>
  </sheetData>
  <sheetProtection algorithmName="SHA-512" hashValue="rfWPOUsu4WieayYMY7GNR48AbHvrSLgQRz38vfEMd+K/A+yFCrmW8a7V5kd80P1Kqx8CDlIeOGRJcNPqniPIiw==" saltValue="NkbaQZhplt7cu3kCmfXQdQ==" spinCount="100000" sheet="1" objects="1" scenarios="1"/>
  <mergeCells count="6">
    <mergeCell ref="A731:G735"/>
    <mergeCell ref="A1:G1"/>
    <mergeCell ref="C2:G2"/>
    <mergeCell ref="C3:G3"/>
    <mergeCell ref="C4:G4"/>
    <mergeCell ref="A730:C730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2DAAA-11A5-4B44-A56B-A9272279B998}">
  <sheetPr>
    <outlinePr summaryBelow="0"/>
  </sheetPr>
  <dimension ref="A1:BH5000"/>
  <sheetViews>
    <sheetView workbookViewId="0">
      <pane ySplit="7" topLeftCell="A75" activePane="bottomLeft" state="frozen"/>
      <selection pane="bottomLeft" activeCell="AA82" sqref="AA82"/>
    </sheetView>
  </sheetViews>
  <sheetFormatPr defaultRowHeight="12.75" outlineLevelRow="1" x14ac:dyDescent="0.2"/>
  <cols>
    <col min="1" max="1" width="3.42578125" customWidth="1"/>
    <col min="2" max="2" width="12.5703125" style="120" customWidth="1"/>
    <col min="3" max="3" width="38.28515625" style="120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76" t="s">
        <v>7</v>
      </c>
      <c r="B1" s="276"/>
      <c r="C1" s="276"/>
      <c r="D1" s="276"/>
      <c r="E1" s="276"/>
      <c r="F1" s="276"/>
      <c r="G1" s="276"/>
      <c r="AG1" t="s">
        <v>166</v>
      </c>
    </row>
    <row r="2" spans="1:60" ht="24.95" customHeight="1" x14ac:dyDescent="0.2">
      <c r="A2" s="50" t="s">
        <v>8</v>
      </c>
      <c r="B2" s="49" t="s">
        <v>42</v>
      </c>
      <c r="C2" s="277" t="s">
        <v>43</v>
      </c>
      <c r="D2" s="278"/>
      <c r="E2" s="278"/>
      <c r="F2" s="278"/>
      <c r="G2" s="279"/>
      <c r="AG2" t="s">
        <v>167</v>
      </c>
    </row>
    <row r="3" spans="1:60" ht="24.95" customHeight="1" x14ac:dyDescent="0.2">
      <c r="A3" s="50" t="s">
        <v>9</v>
      </c>
      <c r="B3" s="49" t="s">
        <v>45</v>
      </c>
      <c r="C3" s="277" t="s">
        <v>43</v>
      </c>
      <c r="D3" s="278"/>
      <c r="E3" s="278"/>
      <c r="F3" s="278"/>
      <c r="G3" s="279"/>
      <c r="AC3" s="120" t="s">
        <v>167</v>
      </c>
      <c r="AG3" t="s">
        <v>168</v>
      </c>
    </row>
    <row r="4" spans="1:60" ht="24.95" customHeight="1" x14ac:dyDescent="0.2">
      <c r="A4" s="139" t="s">
        <v>10</v>
      </c>
      <c r="B4" s="140" t="s">
        <v>50</v>
      </c>
      <c r="C4" s="280" t="s">
        <v>51</v>
      </c>
      <c r="D4" s="281"/>
      <c r="E4" s="281"/>
      <c r="F4" s="281"/>
      <c r="G4" s="282"/>
      <c r="AG4" t="s">
        <v>169</v>
      </c>
    </row>
    <row r="5" spans="1:60" x14ac:dyDescent="0.2">
      <c r="D5" s="10"/>
    </row>
    <row r="6" spans="1:60" ht="38.25" x14ac:dyDescent="0.2">
      <c r="A6" s="142" t="s">
        <v>170</v>
      </c>
      <c r="B6" s="144" t="s">
        <v>171</v>
      </c>
      <c r="C6" s="144" t="s">
        <v>172</v>
      </c>
      <c r="D6" s="143" t="s">
        <v>173</v>
      </c>
      <c r="E6" s="142" t="s">
        <v>174</v>
      </c>
      <c r="F6" s="141" t="s">
        <v>175</v>
      </c>
      <c r="G6" s="142" t="s">
        <v>30</v>
      </c>
      <c r="H6" s="145" t="s">
        <v>31</v>
      </c>
      <c r="I6" s="145" t="s">
        <v>176</v>
      </c>
      <c r="J6" s="145" t="s">
        <v>32</v>
      </c>
      <c r="K6" s="145" t="s">
        <v>177</v>
      </c>
      <c r="L6" s="145" t="s">
        <v>178</v>
      </c>
      <c r="M6" s="145" t="s">
        <v>179</v>
      </c>
      <c r="N6" s="145" t="s">
        <v>180</v>
      </c>
      <c r="O6" s="145" t="s">
        <v>181</v>
      </c>
      <c r="P6" s="145" t="s">
        <v>182</v>
      </c>
      <c r="Q6" s="145" t="s">
        <v>183</v>
      </c>
      <c r="R6" s="145" t="s">
        <v>184</v>
      </c>
      <c r="S6" s="145" t="s">
        <v>185</v>
      </c>
      <c r="T6" s="145" t="s">
        <v>186</v>
      </c>
      <c r="U6" s="145" t="s">
        <v>187</v>
      </c>
      <c r="V6" s="145" t="s">
        <v>188</v>
      </c>
      <c r="W6" s="145" t="s">
        <v>189</v>
      </c>
      <c r="X6" s="145" t="s">
        <v>190</v>
      </c>
      <c r="Y6" s="145" t="s">
        <v>191</v>
      </c>
    </row>
    <row r="7" spans="1:60" hidden="1" x14ac:dyDescent="0.2">
      <c r="A7" s="3"/>
      <c r="B7" s="4"/>
      <c r="C7" s="4"/>
      <c r="D7" s="6"/>
      <c r="E7" s="147"/>
      <c r="F7" s="148"/>
      <c r="G7" s="148"/>
      <c r="H7" s="148"/>
      <c r="I7" s="148"/>
      <c r="J7" s="148"/>
      <c r="K7" s="148"/>
      <c r="L7" s="148"/>
      <c r="M7" s="148"/>
      <c r="N7" s="147"/>
      <c r="O7" s="147"/>
      <c r="P7" s="147"/>
      <c r="Q7" s="147"/>
      <c r="R7" s="148"/>
      <c r="S7" s="148"/>
      <c r="T7" s="148"/>
      <c r="U7" s="148"/>
      <c r="V7" s="148"/>
      <c r="W7" s="148"/>
      <c r="X7" s="148"/>
      <c r="Y7" s="148"/>
    </row>
    <row r="8" spans="1:60" x14ac:dyDescent="0.2">
      <c r="A8" s="160" t="s">
        <v>192</v>
      </c>
      <c r="B8" s="161" t="s">
        <v>26</v>
      </c>
      <c r="C8" s="179" t="s">
        <v>110</v>
      </c>
      <c r="D8" s="162"/>
      <c r="E8" s="163"/>
      <c r="F8" s="164"/>
      <c r="G8" s="165">
        <f>SUMIF(AG9:AG9,"&lt;&gt;NOR",G9:G9)</f>
        <v>0</v>
      </c>
      <c r="H8" s="159"/>
      <c r="I8" s="159">
        <f>SUM(I9:I9)</f>
        <v>0</v>
      </c>
      <c r="J8" s="159"/>
      <c r="K8" s="159">
        <f>SUM(K9:K9)</f>
        <v>4260</v>
      </c>
      <c r="L8" s="159"/>
      <c r="M8" s="159">
        <f>SUM(M9:M9)</f>
        <v>0</v>
      </c>
      <c r="N8" s="158"/>
      <c r="O8" s="158">
        <f>SUM(O9:O9)</f>
        <v>0</v>
      </c>
      <c r="P8" s="158"/>
      <c r="Q8" s="158">
        <f>SUM(Q9:Q9)</f>
        <v>0</v>
      </c>
      <c r="R8" s="159"/>
      <c r="S8" s="159"/>
      <c r="T8" s="159"/>
      <c r="U8" s="159"/>
      <c r="V8" s="159">
        <f>SUM(V9:V9)</f>
        <v>0</v>
      </c>
      <c r="W8" s="159"/>
      <c r="X8" s="159"/>
      <c r="Y8" s="159"/>
      <c r="AG8" t="s">
        <v>193</v>
      </c>
    </row>
    <row r="9" spans="1:60" ht="22.5" outlineLevel="1" x14ac:dyDescent="0.2">
      <c r="A9" s="173">
        <v>1</v>
      </c>
      <c r="B9" s="174" t="s">
        <v>1289</v>
      </c>
      <c r="C9" s="180" t="s">
        <v>1290</v>
      </c>
      <c r="D9" s="175" t="s">
        <v>533</v>
      </c>
      <c r="E9" s="176">
        <v>3</v>
      </c>
      <c r="F9" s="177"/>
      <c r="G9" s="178">
        <f>ROUND(E9*F9,2)</f>
        <v>0</v>
      </c>
      <c r="H9" s="157">
        <v>0</v>
      </c>
      <c r="I9" s="156">
        <f>ROUND(E9*H9,2)</f>
        <v>0</v>
      </c>
      <c r="J9" s="157">
        <v>1420</v>
      </c>
      <c r="K9" s="156">
        <f>ROUND(E9*J9,2)</f>
        <v>4260</v>
      </c>
      <c r="L9" s="156">
        <v>21</v>
      </c>
      <c r="M9" s="156">
        <f>G9*(1+L9/100)</f>
        <v>0</v>
      </c>
      <c r="N9" s="155">
        <v>0</v>
      </c>
      <c r="O9" s="155">
        <f>ROUND(E9*N9,2)</f>
        <v>0</v>
      </c>
      <c r="P9" s="155">
        <v>0</v>
      </c>
      <c r="Q9" s="155">
        <f>ROUND(E9*P9,2)</f>
        <v>0</v>
      </c>
      <c r="R9" s="156"/>
      <c r="S9" s="156" t="s">
        <v>197</v>
      </c>
      <c r="T9" s="156" t="s">
        <v>198</v>
      </c>
      <c r="U9" s="156">
        <v>0</v>
      </c>
      <c r="V9" s="156">
        <f>ROUND(E9*U9,2)</f>
        <v>0</v>
      </c>
      <c r="W9" s="156"/>
      <c r="X9" s="156" t="s">
        <v>199</v>
      </c>
      <c r="Y9" s="156" t="s">
        <v>200</v>
      </c>
      <c r="Z9" s="146"/>
      <c r="AA9" s="146"/>
      <c r="AB9" s="146"/>
      <c r="AC9" s="146"/>
      <c r="AD9" s="146"/>
      <c r="AE9" s="146"/>
      <c r="AF9" s="146"/>
      <c r="AG9" s="146" t="s">
        <v>201</v>
      </c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</row>
    <row r="10" spans="1:60" x14ac:dyDescent="0.2">
      <c r="A10" s="160" t="s">
        <v>192</v>
      </c>
      <c r="B10" s="161" t="s">
        <v>90</v>
      </c>
      <c r="C10" s="179" t="s">
        <v>91</v>
      </c>
      <c r="D10" s="162"/>
      <c r="E10" s="163"/>
      <c r="F10" s="164"/>
      <c r="G10" s="165">
        <f>SUMIF(AG11:AG12,"&lt;&gt;NOR",G11:G12)</f>
        <v>0</v>
      </c>
      <c r="H10" s="159"/>
      <c r="I10" s="159">
        <f>SUM(I11:I12)</f>
        <v>0</v>
      </c>
      <c r="J10" s="159"/>
      <c r="K10" s="159">
        <f>SUM(K11:K12)</f>
        <v>65760</v>
      </c>
      <c r="L10" s="159"/>
      <c r="M10" s="159">
        <f>SUM(M11:M12)</f>
        <v>0</v>
      </c>
      <c r="N10" s="158"/>
      <c r="O10" s="158">
        <f>SUM(O11:O12)</f>
        <v>0</v>
      </c>
      <c r="P10" s="158"/>
      <c r="Q10" s="158">
        <f>SUM(Q11:Q12)</f>
        <v>0</v>
      </c>
      <c r="R10" s="159"/>
      <c r="S10" s="159"/>
      <c r="T10" s="159"/>
      <c r="U10" s="159"/>
      <c r="V10" s="159">
        <f>SUM(V11:V12)</f>
        <v>0</v>
      </c>
      <c r="W10" s="159"/>
      <c r="X10" s="159"/>
      <c r="Y10" s="159"/>
      <c r="AG10" t="s">
        <v>193</v>
      </c>
    </row>
    <row r="11" spans="1:60" ht="33.75" outlineLevel="1" x14ac:dyDescent="0.2">
      <c r="A11" s="173">
        <v>2</v>
      </c>
      <c r="B11" s="174" t="s">
        <v>1291</v>
      </c>
      <c r="C11" s="180" t="s">
        <v>1292</v>
      </c>
      <c r="D11" s="175" t="s">
        <v>234</v>
      </c>
      <c r="E11" s="176">
        <v>30</v>
      </c>
      <c r="F11" s="177"/>
      <c r="G11" s="178">
        <f>ROUND(E11*F11,2)</f>
        <v>0</v>
      </c>
      <c r="H11" s="157">
        <v>0</v>
      </c>
      <c r="I11" s="156">
        <f>ROUND(E11*H11,2)</f>
        <v>0</v>
      </c>
      <c r="J11" s="157">
        <v>1390</v>
      </c>
      <c r="K11" s="156">
        <f>ROUND(E11*J11,2)</f>
        <v>41700</v>
      </c>
      <c r="L11" s="156">
        <v>21</v>
      </c>
      <c r="M11" s="156">
        <f>G11*(1+L11/100)</f>
        <v>0</v>
      </c>
      <c r="N11" s="155">
        <v>0</v>
      </c>
      <c r="O11" s="155">
        <f>ROUND(E11*N11,2)</f>
        <v>0</v>
      </c>
      <c r="P11" s="155">
        <v>0</v>
      </c>
      <c r="Q11" s="155">
        <f>ROUND(E11*P11,2)</f>
        <v>0</v>
      </c>
      <c r="R11" s="156"/>
      <c r="S11" s="156" t="s">
        <v>1293</v>
      </c>
      <c r="T11" s="156" t="s">
        <v>1294</v>
      </c>
      <c r="U11" s="156">
        <v>0</v>
      </c>
      <c r="V11" s="156">
        <f>ROUND(E11*U11,2)</f>
        <v>0</v>
      </c>
      <c r="W11" s="156"/>
      <c r="X11" s="156" t="s">
        <v>199</v>
      </c>
      <c r="Y11" s="156" t="s">
        <v>200</v>
      </c>
      <c r="Z11" s="146"/>
      <c r="AA11" s="146"/>
      <c r="AB11" s="146"/>
      <c r="AC11" s="146"/>
      <c r="AD11" s="146"/>
      <c r="AE11" s="146"/>
      <c r="AF11" s="146"/>
      <c r="AG11" s="146" t="s">
        <v>201</v>
      </c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</row>
    <row r="12" spans="1:60" ht="45" outlineLevel="1" x14ac:dyDescent="0.2">
      <c r="A12" s="173">
        <v>3</v>
      </c>
      <c r="B12" s="174" t="s">
        <v>1295</v>
      </c>
      <c r="C12" s="180" t="s">
        <v>1296</v>
      </c>
      <c r="D12" s="175" t="s">
        <v>234</v>
      </c>
      <c r="E12" s="176">
        <v>30</v>
      </c>
      <c r="F12" s="177"/>
      <c r="G12" s="178">
        <f>ROUND(E12*F12,2)</f>
        <v>0</v>
      </c>
      <c r="H12" s="157">
        <v>0</v>
      </c>
      <c r="I12" s="156">
        <f>ROUND(E12*H12,2)</f>
        <v>0</v>
      </c>
      <c r="J12" s="157">
        <v>802</v>
      </c>
      <c r="K12" s="156">
        <f>ROUND(E12*J12,2)</f>
        <v>24060</v>
      </c>
      <c r="L12" s="156">
        <v>21</v>
      </c>
      <c r="M12" s="156">
        <f>G12*(1+L12/100)</f>
        <v>0</v>
      </c>
      <c r="N12" s="155">
        <v>0</v>
      </c>
      <c r="O12" s="155">
        <f>ROUND(E12*N12,2)</f>
        <v>0</v>
      </c>
      <c r="P12" s="155">
        <v>0</v>
      </c>
      <c r="Q12" s="155">
        <f>ROUND(E12*P12,2)</f>
        <v>0</v>
      </c>
      <c r="R12" s="156"/>
      <c r="S12" s="156" t="s">
        <v>1293</v>
      </c>
      <c r="T12" s="156" t="s">
        <v>1294</v>
      </c>
      <c r="U12" s="156">
        <v>0</v>
      </c>
      <c r="V12" s="156">
        <f>ROUND(E12*U12,2)</f>
        <v>0</v>
      </c>
      <c r="W12" s="156"/>
      <c r="X12" s="156" t="s">
        <v>199</v>
      </c>
      <c r="Y12" s="156" t="s">
        <v>200</v>
      </c>
      <c r="Z12" s="146"/>
      <c r="AA12" s="146"/>
      <c r="AB12" s="146"/>
      <c r="AC12" s="146"/>
      <c r="AD12" s="146"/>
      <c r="AE12" s="146"/>
      <c r="AF12" s="146"/>
      <c r="AG12" s="146" t="s">
        <v>201</v>
      </c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</row>
    <row r="13" spans="1:60" x14ac:dyDescent="0.2">
      <c r="A13" s="160" t="s">
        <v>192</v>
      </c>
      <c r="B13" s="161" t="s">
        <v>92</v>
      </c>
      <c r="C13" s="179" t="s">
        <v>93</v>
      </c>
      <c r="D13" s="162"/>
      <c r="E13" s="163"/>
      <c r="F13" s="164"/>
      <c r="G13" s="165">
        <f>SUMIF(AG14:AG14,"&lt;&gt;NOR",G14:G14)</f>
        <v>0</v>
      </c>
      <c r="H13" s="159"/>
      <c r="I13" s="159">
        <f>SUM(I14:I14)</f>
        <v>0</v>
      </c>
      <c r="J13" s="159"/>
      <c r="K13" s="159">
        <f>SUM(K14:K14)</f>
        <v>127170</v>
      </c>
      <c r="L13" s="159"/>
      <c r="M13" s="159">
        <f>SUM(M14:M14)</f>
        <v>0</v>
      </c>
      <c r="N13" s="158"/>
      <c r="O13" s="158">
        <f>SUM(O14:O14)</f>
        <v>35.840000000000003</v>
      </c>
      <c r="P13" s="158"/>
      <c r="Q13" s="158">
        <f>SUM(Q14:Q14)</f>
        <v>0</v>
      </c>
      <c r="R13" s="159"/>
      <c r="S13" s="159"/>
      <c r="T13" s="159"/>
      <c r="U13" s="159"/>
      <c r="V13" s="159">
        <f>SUM(V14:V14)</f>
        <v>161.22</v>
      </c>
      <c r="W13" s="159"/>
      <c r="X13" s="159"/>
      <c r="Y13" s="159"/>
      <c r="AG13" t="s">
        <v>193</v>
      </c>
    </row>
    <row r="14" spans="1:60" ht="22.5" outlineLevel="1" x14ac:dyDescent="0.2">
      <c r="A14" s="173">
        <v>4</v>
      </c>
      <c r="B14" s="174" t="s">
        <v>1297</v>
      </c>
      <c r="C14" s="180" t="s">
        <v>1298</v>
      </c>
      <c r="D14" s="175" t="s">
        <v>246</v>
      </c>
      <c r="E14" s="176">
        <v>141.30000000000001</v>
      </c>
      <c r="F14" s="177"/>
      <c r="G14" s="178">
        <f>ROUND(E14*F14,2)</f>
        <v>0</v>
      </c>
      <c r="H14" s="157">
        <v>0</v>
      </c>
      <c r="I14" s="156">
        <f>ROUND(E14*H14,2)</f>
        <v>0</v>
      </c>
      <c r="J14" s="157">
        <v>900</v>
      </c>
      <c r="K14" s="156">
        <f>ROUND(E14*J14,2)</f>
        <v>127170</v>
      </c>
      <c r="L14" s="156">
        <v>21</v>
      </c>
      <c r="M14" s="156">
        <f>G14*(1+L14/100)</f>
        <v>0</v>
      </c>
      <c r="N14" s="155">
        <v>0.25364999999999999</v>
      </c>
      <c r="O14" s="155">
        <f>ROUND(E14*N14,2)</f>
        <v>35.840000000000003</v>
      </c>
      <c r="P14" s="155">
        <v>0</v>
      </c>
      <c r="Q14" s="155">
        <f>ROUND(E14*P14,2)</f>
        <v>0</v>
      </c>
      <c r="R14" s="156"/>
      <c r="S14" s="156" t="s">
        <v>231</v>
      </c>
      <c r="T14" s="156" t="s">
        <v>1299</v>
      </c>
      <c r="U14" s="156">
        <v>1.141</v>
      </c>
      <c r="V14" s="156">
        <f>ROUND(E14*U14,2)</f>
        <v>161.22</v>
      </c>
      <c r="W14" s="156"/>
      <c r="X14" s="156" t="s">
        <v>199</v>
      </c>
      <c r="Y14" s="156" t="s">
        <v>200</v>
      </c>
      <c r="Z14" s="146"/>
      <c r="AA14" s="146"/>
      <c r="AB14" s="146"/>
      <c r="AC14" s="146"/>
      <c r="AD14" s="146"/>
      <c r="AE14" s="146"/>
      <c r="AF14" s="146"/>
      <c r="AG14" s="146" t="s">
        <v>201</v>
      </c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</row>
    <row r="15" spans="1:60" ht="25.5" x14ac:dyDescent="0.2">
      <c r="A15" s="160" t="s">
        <v>192</v>
      </c>
      <c r="B15" s="161" t="s">
        <v>96</v>
      </c>
      <c r="C15" s="179" t="s">
        <v>97</v>
      </c>
      <c r="D15" s="162"/>
      <c r="E15" s="163"/>
      <c r="F15" s="164"/>
      <c r="G15" s="165">
        <f>SUMIF(AG16:AG17,"&lt;&gt;NOR",G16:G17)</f>
        <v>0</v>
      </c>
      <c r="H15" s="159"/>
      <c r="I15" s="159">
        <f>SUM(I16:I17)</f>
        <v>0</v>
      </c>
      <c r="J15" s="159"/>
      <c r="K15" s="159">
        <f>SUM(K16:K17)</f>
        <v>128894</v>
      </c>
      <c r="L15" s="159"/>
      <c r="M15" s="159">
        <f>SUM(M16:M17)</f>
        <v>0</v>
      </c>
      <c r="N15" s="158"/>
      <c r="O15" s="158">
        <f>SUM(O16:O17)</f>
        <v>9.129999999999999</v>
      </c>
      <c r="P15" s="158"/>
      <c r="Q15" s="158">
        <f>SUM(Q16:Q17)</f>
        <v>0</v>
      </c>
      <c r="R15" s="159"/>
      <c r="S15" s="159"/>
      <c r="T15" s="159"/>
      <c r="U15" s="159"/>
      <c r="V15" s="159">
        <f>SUM(V16:V17)</f>
        <v>0</v>
      </c>
      <c r="W15" s="159"/>
      <c r="X15" s="159"/>
      <c r="Y15" s="159"/>
      <c r="AG15" t="s">
        <v>193</v>
      </c>
    </row>
    <row r="16" spans="1:60" ht="22.5" outlineLevel="1" x14ac:dyDescent="0.2">
      <c r="A16" s="173">
        <v>5</v>
      </c>
      <c r="B16" s="174" t="s">
        <v>1300</v>
      </c>
      <c r="C16" s="180" t="s">
        <v>1301</v>
      </c>
      <c r="D16" s="175" t="s">
        <v>246</v>
      </c>
      <c r="E16" s="176">
        <v>124</v>
      </c>
      <c r="F16" s="177"/>
      <c r="G16" s="178">
        <f>ROUND(E16*F16,2)</f>
        <v>0</v>
      </c>
      <c r="H16" s="157">
        <v>0</v>
      </c>
      <c r="I16" s="156">
        <f>ROUND(E16*H16,2)</f>
        <v>0</v>
      </c>
      <c r="J16" s="157">
        <v>450</v>
      </c>
      <c r="K16" s="156">
        <f>ROUND(E16*J16,2)</f>
        <v>55800</v>
      </c>
      <c r="L16" s="156">
        <v>21</v>
      </c>
      <c r="M16" s="156">
        <f>G16*(1+L16/100)</f>
        <v>0</v>
      </c>
      <c r="N16" s="155">
        <v>0.04</v>
      </c>
      <c r="O16" s="155">
        <f>ROUND(E16*N16,2)</f>
        <v>4.96</v>
      </c>
      <c r="P16" s="155">
        <v>0</v>
      </c>
      <c r="Q16" s="155">
        <f>ROUND(E16*P16,2)</f>
        <v>0</v>
      </c>
      <c r="R16" s="156"/>
      <c r="S16" s="156" t="s">
        <v>1293</v>
      </c>
      <c r="T16" s="156" t="s">
        <v>1299</v>
      </c>
      <c r="U16" s="156">
        <v>0</v>
      </c>
      <c r="V16" s="156">
        <f>ROUND(E16*U16,2)</f>
        <v>0</v>
      </c>
      <c r="W16" s="156"/>
      <c r="X16" s="156" t="s">
        <v>199</v>
      </c>
      <c r="Y16" s="156" t="s">
        <v>200</v>
      </c>
      <c r="Z16" s="146"/>
      <c r="AA16" s="146"/>
      <c r="AB16" s="146"/>
      <c r="AC16" s="146"/>
      <c r="AD16" s="146"/>
      <c r="AE16" s="146"/>
      <c r="AF16" s="146"/>
      <c r="AG16" s="146" t="s">
        <v>201</v>
      </c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</row>
    <row r="17" spans="1:60" ht="45" outlineLevel="1" x14ac:dyDescent="0.2">
      <c r="A17" s="173">
        <v>6</v>
      </c>
      <c r="B17" s="174" t="s">
        <v>1302</v>
      </c>
      <c r="C17" s="180" t="s">
        <v>1303</v>
      </c>
      <c r="D17" s="175" t="s">
        <v>246</v>
      </c>
      <c r="E17" s="176">
        <v>227</v>
      </c>
      <c r="F17" s="177"/>
      <c r="G17" s="178">
        <f>ROUND(E17*F17,2)</f>
        <v>0</v>
      </c>
      <c r="H17" s="157">
        <v>0</v>
      </c>
      <c r="I17" s="156">
        <f>ROUND(E17*H17,2)</f>
        <v>0</v>
      </c>
      <c r="J17" s="157">
        <v>322</v>
      </c>
      <c r="K17" s="156">
        <f>ROUND(E17*J17,2)</f>
        <v>73094</v>
      </c>
      <c r="L17" s="156">
        <v>21</v>
      </c>
      <c r="M17" s="156">
        <f>G17*(1+L17/100)</f>
        <v>0</v>
      </c>
      <c r="N17" s="155">
        <v>1.8380000000000001E-2</v>
      </c>
      <c r="O17" s="155">
        <f>ROUND(E17*N17,2)</f>
        <v>4.17</v>
      </c>
      <c r="P17" s="155">
        <v>0</v>
      </c>
      <c r="Q17" s="155">
        <f>ROUND(E17*P17,2)</f>
        <v>0</v>
      </c>
      <c r="R17" s="156"/>
      <c r="S17" s="156" t="s">
        <v>1293</v>
      </c>
      <c r="T17" s="156" t="s">
        <v>1299</v>
      </c>
      <c r="U17" s="156">
        <v>0</v>
      </c>
      <c r="V17" s="156">
        <f>ROUND(E17*U17,2)</f>
        <v>0</v>
      </c>
      <c r="W17" s="156"/>
      <c r="X17" s="156" t="s">
        <v>199</v>
      </c>
      <c r="Y17" s="156" t="s">
        <v>200</v>
      </c>
      <c r="Z17" s="146"/>
      <c r="AA17" s="146"/>
      <c r="AB17" s="146"/>
      <c r="AC17" s="146"/>
      <c r="AD17" s="146"/>
      <c r="AE17" s="146"/>
      <c r="AF17" s="146"/>
      <c r="AG17" s="146" t="s">
        <v>201</v>
      </c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</row>
    <row r="18" spans="1:60" x14ac:dyDescent="0.2">
      <c r="A18" s="160" t="s">
        <v>192</v>
      </c>
      <c r="B18" s="161" t="s">
        <v>99</v>
      </c>
      <c r="C18" s="179" t="s">
        <v>100</v>
      </c>
      <c r="D18" s="162"/>
      <c r="E18" s="163"/>
      <c r="F18" s="164"/>
      <c r="G18" s="165">
        <f>SUMIF(AG19:AG19,"&lt;&gt;NOR",G19:G19)</f>
        <v>0</v>
      </c>
      <c r="H18" s="159"/>
      <c r="I18" s="159">
        <f>SUM(I19:I19)</f>
        <v>0</v>
      </c>
      <c r="J18" s="159"/>
      <c r="K18" s="159">
        <f>SUM(K19:K19)</f>
        <v>33330</v>
      </c>
      <c r="L18" s="159"/>
      <c r="M18" s="159">
        <f>SUM(M19:M19)</f>
        <v>0</v>
      </c>
      <c r="N18" s="158"/>
      <c r="O18" s="158">
        <f>SUM(O19:O19)</f>
        <v>0</v>
      </c>
      <c r="P18" s="158"/>
      <c r="Q18" s="158">
        <f>SUM(Q19:Q19)</f>
        <v>0</v>
      </c>
      <c r="R18" s="159"/>
      <c r="S18" s="159"/>
      <c r="T18" s="159"/>
      <c r="U18" s="159"/>
      <c r="V18" s="159">
        <f>SUM(V19:V19)</f>
        <v>72.599999999999994</v>
      </c>
      <c r="W18" s="159"/>
      <c r="X18" s="159"/>
      <c r="Y18" s="159"/>
      <c r="AG18" t="s">
        <v>193</v>
      </c>
    </row>
    <row r="19" spans="1:60" outlineLevel="1" x14ac:dyDescent="0.2">
      <c r="A19" s="173">
        <v>7</v>
      </c>
      <c r="B19" s="174" t="s">
        <v>1304</v>
      </c>
      <c r="C19" s="180" t="s">
        <v>1305</v>
      </c>
      <c r="D19" s="175" t="s">
        <v>344</v>
      </c>
      <c r="E19" s="176">
        <v>1650</v>
      </c>
      <c r="F19" s="177"/>
      <c r="G19" s="178">
        <f>ROUND(E19*F19,2)</f>
        <v>0</v>
      </c>
      <c r="H19" s="157">
        <v>0</v>
      </c>
      <c r="I19" s="156">
        <f>ROUND(E19*H19,2)</f>
        <v>0</v>
      </c>
      <c r="J19" s="157">
        <v>20.2</v>
      </c>
      <c r="K19" s="156">
        <f>ROUND(E19*J19,2)</f>
        <v>33330</v>
      </c>
      <c r="L19" s="156">
        <v>21</v>
      </c>
      <c r="M19" s="156">
        <f>G19*(1+L19/100)</f>
        <v>0</v>
      </c>
      <c r="N19" s="155">
        <v>0</v>
      </c>
      <c r="O19" s="155">
        <f>ROUND(E19*N19,2)</f>
        <v>0</v>
      </c>
      <c r="P19" s="155">
        <v>0</v>
      </c>
      <c r="Q19" s="155">
        <f>ROUND(E19*P19,2)</f>
        <v>0</v>
      </c>
      <c r="R19" s="156"/>
      <c r="S19" s="156" t="s">
        <v>231</v>
      </c>
      <c r="T19" s="156" t="s">
        <v>1294</v>
      </c>
      <c r="U19" s="156">
        <v>4.3999999999999997E-2</v>
      </c>
      <c r="V19" s="156">
        <f>ROUND(E19*U19,2)</f>
        <v>72.599999999999994</v>
      </c>
      <c r="W19" s="156"/>
      <c r="X19" s="156" t="s">
        <v>199</v>
      </c>
      <c r="Y19" s="156" t="s">
        <v>200</v>
      </c>
      <c r="Z19" s="146"/>
      <c r="AA19" s="146"/>
      <c r="AB19" s="146"/>
      <c r="AC19" s="146"/>
      <c r="AD19" s="146"/>
      <c r="AE19" s="146"/>
      <c r="AF19" s="146"/>
      <c r="AG19" s="146" t="s">
        <v>201</v>
      </c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</row>
    <row r="20" spans="1:60" x14ac:dyDescent="0.2">
      <c r="A20" s="160" t="s">
        <v>192</v>
      </c>
      <c r="B20" s="161" t="s">
        <v>101</v>
      </c>
      <c r="C20" s="179" t="s">
        <v>102</v>
      </c>
      <c r="D20" s="162"/>
      <c r="E20" s="163"/>
      <c r="F20" s="164"/>
      <c r="G20" s="165">
        <f>SUMIF(AG21:AG27,"&lt;&gt;NOR",G21:G27)</f>
        <v>0</v>
      </c>
      <c r="H20" s="159"/>
      <c r="I20" s="159">
        <f>SUM(I21:I27)</f>
        <v>0</v>
      </c>
      <c r="J20" s="159"/>
      <c r="K20" s="159">
        <f>SUM(K21:K27)</f>
        <v>407536</v>
      </c>
      <c r="L20" s="159"/>
      <c r="M20" s="159">
        <f>SUM(M21:M27)</f>
        <v>0</v>
      </c>
      <c r="N20" s="158"/>
      <c r="O20" s="158">
        <f>SUM(O21:O27)</f>
        <v>0</v>
      </c>
      <c r="P20" s="158"/>
      <c r="Q20" s="158">
        <f>SUM(Q21:Q27)</f>
        <v>88.94</v>
      </c>
      <c r="R20" s="159"/>
      <c r="S20" s="159"/>
      <c r="T20" s="159"/>
      <c r="U20" s="159"/>
      <c r="V20" s="159">
        <f>SUM(V21:V27)</f>
        <v>1014.21</v>
      </c>
      <c r="W20" s="159"/>
      <c r="X20" s="159"/>
      <c r="Y20" s="159"/>
      <c r="AG20" t="s">
        <v>193</v>
      </c>
    </row>
    <row r="21" spans="1:60" ht="33.75" outlineLevel="1" x14ac:dyDescent="0.2">
      <c r="A21" s="173">
        <v>8</v>
      </c>
      <c r="B21" s="174" t="s">
        <v>1306</v>
      </c>
      <c r="C21" s="180" t="s">
        <v>1307</v>
      </c>
      <c r="D21" s="175" t="s">
        <v>533</v>
      </c>
      <c r="E21" s="176">
        <v>8</v>
      </c>
      <c r="F21" s="177"/>
      <c r="G21" s="178">
        <f t="shared" ref="G21:G27" si="0">ROUND(E21*F21,2)</f>
        <v>0</v>
      </c>
      <c r="H21" s="157">
        <v>0</v>
      </c>
      <c r="I21" s="156">
        <f t="shared" ref="I21:I27" si="1">ROUND(E21*H21,2)</f>
        <v>0</v>
      </c>
      <c r="J21" s="157">
        <v>1980</v>
      </c>
      <c r="K21" s="156">
        <f t="shared" ref="K21:K27" si="2">ROUND(E21*J21,2)</f>
        <v>15840</v>
      </c>
      <c r="L21" s="156">
        <v>21</v>
      </c>
      <c r="M21" s="156">
        <f t="shared" ref="M21:M27" si="3">G21*(1+L21/100)</f>
        <v>0</v>
      </c>
      <c r="N21" s="155">
        <v>0</v>
      </c>
      <c r="O21" s="155">
        <f t="shared" ref="O21:O27" si="4">ROUND(E21*N21,2)</f>
        <v>0</v>
      </c>
      <c r="P21" s="155">
        <v>0</v>
      </c>
      <c r="Q21" s="155">
        <f t="shared" ref="Q21:Q27" si="5">ROUND(E21*P21,2)</f>
        <v>0</v>
      </c>
      <c r="R21" s="156"/>
      <c r="S21" s="156" t="s">
        <v>197</v>
      </c>
      <c r="T21" s="156" t="s">
        <v>198</v>
      </c>
      <c r="U21" s="156">
        <v>0</v>
      </c>
      <c r="V21" s="156">
        <f t="shared" ref="V21:V27" si="6">ROUND(E21*U21,2)</f>
        <v>0</v>
      </c>
      <c r="W21" s="156"/>
      <c r="X21" s="156" t="s">
        <v>199</v>
      </c>
      <c r="Y21" s="156" t="s">
        <v>200</v>
      </c>
      <c r="Z21" s="146"/>
      <c r="AA21" s="146"/>
      <c r="AB21" s="146"/>
      <c r="AC21" s="146"/>
      <c r="AD21" s="146"/>
      <c r="AE21" s="146"/>
      <c r="AF21" s="146"/>
      <c r="AG21" s="146" t="s">
        <v>201</v>
      </c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</row>
    <row r="22" spans="1:60" ht="33.75" outlineLevel="1" x14ac:dyDescent="0.2">
      <c r="A22" s="173">
        <v>9</v>
      </c>
      <c r="B22" s="174" t="s">
        <v>1308</v>
      </c>
      <c r="C22" s="180" t="s">
        <v>1309</v>
      </c>
      <c r="D22" s="175" t="s">
        <v>220</v>
      </c>
      <c r="E22" s="176">
        <v>5</v>
      </c>
      <c r="F22" s="177"/>
      <c r="G22" s="178">
        <f t="shared" si="0"/>
        <v>0</v>
      </c>
      <c r="H22" s="157">
        <v>0</v>
      </c>
      <c r="I22" s="156">
        <f t="shared" si="1"/>
        <v>0</v>
      </c>
      <c r="J22" s="157">
        <v>671</v>
      </c>
      <c r="K22" s="156">
        <f t="shared" si="2"/>
        <v>3355</v>
      </c>
      <c r="L22" s="156">
        <v>21</v>
      </c>
      <c r="M22" s="156">
        <f t="shared" si="3"/>
        <v>0</v>
      </c>
      <c r="N22" s="155">
        <v>0</v>
      </c>
      <c r="O22" s="155">
        <f t="shared" si="4"/>
        <v>0</v>
      </c>
      <c r="P22" s="155">
        <v>5.8999999999999997E-2</v>
      </c>
      <c r="Q22" s="155">
        <f t="shared" si="5"/>
        <v>0.3</v>
      </c>
      <c r="R22" s="156"/>
      <c r="S22" s="156" t="s">
        <v>231</v>
      </c>
      <c r="T22" s="156" t="s">
        <v>1294</v>
      </c>
      <c r="U22" s="156">
        <v>1.6359999999999999</v>
      </c>
      <c r="V22" s="156">
        <f t="shared" si="6"/>
        <v>8.18</v>
      </c>
      <c r="W22" s="156"/>
      <c r="X22" s="156" t="s">
        <v>199</v>
      </c>
      <c r="Y22" s="156" t="s">
        <v>200</v>
      </c>
      <c r="Z22" s="146"/>
      <c r="AA22" s="146"/>
      <c r="AB22" s="146"/>
      <c r="AC22" s="146"/>
      <c r="AD22" s="146"/>
      <c r="AE22" s="146"/>
      <c r="AF22" s="146"/>
      <c r="AG22" s="146" t="s">
        <v>201</v>
      </c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</row>
    <row r="23" spans="1:60" ht="33.75" outlineLevel="1" x14ac:dyDescent="0.2">
      <c r="A23" s="173">
        <v>10</v>
      </c>
      <c r="B23" s="174" t="s">
        <v>1310</v>
      </c>
      <c r="C23" s="180" t="s">
        <v>1311</v>
      </c>
      <c r="D23" s="175" t="s">
        <v>220</v>
      </c>
      <c r="E23" s="176">
        <v>3</v>
      </c>
      <c r="F23" s="177"/>
      <c r="G23" s="178">
        <f t="shared" si="0"/>
        <v>0</v>
      </c>
      <c r="H23" s="157">
        <v>0</v>
      </c>
      <c r="I23" s="156">
        <f t="shared" si="1"/>
        <v>0</v>
      </c>
      <c r="J23" s="157">
        <v>1210</v>
      </c>
      <c r="K23" s="156">
        <f t="shared" si="2"/>
        <v>3630</v>
      </c>
      <c r="L23" s="156">
        <v>21</v>
      </c>
      <c r="M23" s="156">
        <f t="shared" si="3"/>
        <v>0</v>
      </c>
      <c r="N23" s="155">
        <v>0</v>
      </c>
      <c r="O23" s="155">
        <f t="shared" si="4"/>
        <v>0</v>
      </c>
      <c r="P23" s="155">
        <v>8.8999999999999996E-2</v>
      </c>
      <c r="Q23" s="155">
        <f t="shared" si="5"/>
        <v>0.27</v>
      </c>
      <c r="R23" s="156"/>
      <c r="S23" s="156" t="s">
        <v>231</v>
      </c>
      <c r="T23" s="156" t="s">
        <v>1294</v>
      </c>
      <c r="U23" s="156">
        <v>2.9430000000000001</v>
      </c>
      <c r="V23" s="156">
        <f t="shared" si="6"/>
        <v>8.83</v>
      </c>
      <c r="W23" s="156"/>
      <c r="X23" s="156" t="s">
        <v>199</v>
      </c>
      <c r="Y23" s="156" t="s">
        <v>200</v>
      </c>
      <c r="Z23" s="146"/>
      <c r="AA23" s="146"/>
      <c r="AB23" s="146"/>
      <c r="AC23" s="146"/>
      <c r="AD23" s="146"/>
      <c r="AE23" s="146"/>
      <c r="AF23" s="146"/>
      <c r="AG23" s="146" t="s">
        <v>201</v>
      </c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</row>
    <row r="24" spans="1:60" ht="33.75" outlineLevel="1" x14ac:dyDescent="0.2">
      <c r="A24" s="173">
        <v>11</v>
      </c>
      <c r="B24" s="174" t="s">
        <v>1312</v>
      </c>
      <c r="C24" s="180" t="s">
        <v>1313</v>
      </c>
      <c r="D24" s="175" t="s">
        <v>220</v>
      </c>
      <c r="E24" s="176">
        <v>2</v>
      </c>
      <c r="F24" s="177"/>
      <c r="G24" s="178">
        <f t="shared" si="0"/>
        <v>0</v>
      </c>
      <c r="H24" s="157">
        <v>0</v>
      </c>
      <c r="I24" s="156">
        <f t="shared" si="1"/>
        <v>0</v>
      </c>
      <c r="J24" s="157">
        <v>1620</v>
      </c>
      <c r="K24" s="156">
        <f t="shared" si="2"/>
        <v>3240</v>
      </c>
      <c r="L24" s="156">
        <v>21</v>
      </c>
      <c r="M24" s="156">
        <f t="shared" si="3"/>
        <v>0</v>
      </c>
      <c r="N24" s="155">
        <v>0</v>
      </c>
      <c r="O24" s="155">
        <f t="shared" si="4"/>
        <v>0</v>
      </c>
      <c r="P24" s="155">
        <v>0.11899999999999999</v>
      </c>
      <c r="Q24" s="155">
        <f t="shared" si="5"/>
        <v>0.24</v>
      </c>
      <c r="R24" s="156"/>
      <c r="S24" s="156" t="s">
        <v>231</v>
      </c>
      <c r="T24" s="156" t="s">
        <v>1294</v>
      </c>
      <c r="U24" s="156">
        <v>3.9420000000000002</v>
      </c>
      <c r="V24" s="156">
        <f t="shared" si="6"/>
        <v>7.88</v>
      </c>
      <c r="W24" s="156"/>
      <c r="X24" s="156" t="s">
        <v>199</v>
      </c>
      <c r="Y24" s="156" t="s">
        <v>200</v>
      </c>
      <c r="Z24" s="146"/>
      <c r="AA24" s="146"/>
      <c r="AB24" s="146"/>
      <c r="AC24" s="146"/>
      <c r="AD24" s="146"/>
      <c r="AE24" s="146"/>
      <c r="AF24" s="146"/>
      <c r="AG24" s="146" t="s">
        <v>201</v>
      </c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</row>
    <row r="25" spans="1:60" ht="45" outlineLevel="1" x14ac:dyDescent="0.2">
      <c r="A25" s="173">
        <v>12</v>
      </c>
      <c r="B25" s="174" t="s">
        <v>1314</v>
      </c>
      <c r="C25" s="180" t="s">
        <v>1315</v>
      </c>
      <c r="D25" s="175" t="s">
        <v>220</v>
      </c>
      <c r="E25" s="176">
        <v>7</v>
      </c>
      <c r="F25" s="177"/>
      <c r="G25" s="178">
        <f t="shared" si="0"/>
        <v>0</v>
      </c>
      <c r="H25" s="157">
        <v>0</v>
      </c>
      <c r="I25" s="156">
        <f t="shared" si="1"/>
        <v>0</v>
      </c>
      <c r="J25" s="157">
        <v>963</v>
      </c>
      <c r="K25" s="156">
        <f t="shared" si="2"/>
        <v>6741</v>
      </c>
      <c r="L25" s="156">
        <v>21</v>
      </c>
      <c r="M25" s="156">
        <f t="shared" si="3"/>
        <v>0</v>
      </c>
      <c r="N25" s="155">
        <v>0</v>
      </c>
      <c r="O25" s="155">
        <f t="shared" si="4"/>
        <v>0</v>
      </c>
      <c r="P25" s="155">
        <v>2.4E-2</v>
      </c>
      <c r="Q25" s="155">
        <f t="shared" si="5"/>
        <v>0.17</v>
      </c>
      <c r="R25" s="156"/>
      <c r="S25" s="156" t="s">
        <v>231</v>
      </c>
      <c r="T25" s="156" t="s">
        <v>1294</v>
      </c>
      <c r="U25" s="156">
        <v>2.35</v>
      </c>
      <c r="V25" s="156">
        <f t="shared" si="6"/>
        <v>16.45</v>
      </c>
      <c r="W25" s="156"/>
      <c r="X25" s="156" t="s">
        <v>199</v>
      </c>
      <c r="Y25" s="156" t="s">
        <v>200</v>
      </c>
      <c r="Z25" s="146"/>
      <c r="AA25" s="146"/>
      <c r="AB25" s="146"/>
      <c r="AC25" s="146"/>
      <c r="AD25" s="146"/>
      <c r="AE25" s="146"/>
      <c r="AF25" s="146"/>
      <c r="AG25" s="146" t="s">
        <v>201</v>
      </c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</row>
    <row r="26" spans="1:60" ht="33.75" outlineLevel="1" x14ac:dyDescent="0.2">
      <c r="A26" s="173">
        <v>13</v>
      </c>
      <c r="B26" s="174" t="s">
        <v>1316</v>
      </c>
      <c r="C26" s="180" t="s">
        <v>1317</v>
      </c>
      <c r="D26" s="175" t="s">
        <v>344</v>
      </c>
      <c r="E26" s="176">
        <v>648</v>
      </c>
      <c r="F26" s="177"/>
      <c r="G26" s="178">
        <f t="shared" si="0"/>
        <v>0</v>
      </c>
      <c r="H26" s="157">
        <v>0</v>
      </c>
      <c r="I26" s="156">
        <f t="shared" si="1"/>
        <v>0</v>
      </c>
      <c r="J26" s="157">
        <v>132</v>
      </c>
      <c r="K26" s="156">
        <f t="shared" si="2"/>
        <v>85536</v>
      </c>
      <c r="L26" s="156">
        <v>21</v>
      </c>
      <c r="M26" s="156">
        <f t="shared" si="3"/>
        <v>0</v>
      </c>
      <c r="N26" s="155">
        <v>0</v>
      </c>
      <c r="O26" s="155">
        <f t="shared" si="4"/>
        <v>0</v>
      </c>
      <c r="P26" s="155">
        <v>1.7999999999999999E-2</v>
      </c>
      <c r="Q26" s="155">
        <f t="shared" si="5"/>
        <v>11.66</v>
      </c>
      <c r="R26" s="156"/>
      <c r="S26" s="156" t="s">
        <v>231</v>
      </c>
      <c r="T26" s="156" t="s">
        <v>1299</v>
      </c>
      <c r="U26" s="156">
        <v>0.34200000000000003</v>
      </c>
      <c r="V26" s="156">
        <f t="shared" si="6"/>
        <v>221.62</v>
      </c>
      <c r="W26" s="156"/>
      <c r="X26" s="156" t="s">
        <v>199</v>
      </c>
      <c r="Y26" s="156" t="s">
        <v>200</v>
      </c>
      <c r="Z26" s="146"/>
      <c r="AA26" s="146"/>
      <c r="AB26" s="146"/>
      <c r="AC26" s="146"/>
      <c r="AD26" s="146"/>
      <c r="AE26" s="146"/>
      <c r="AF26" s="146"/>
      <c r="AG26" s="146" t="s">
        <v>201</v>
      </c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</row>
    <row r="27" spans="1:60" ht="33.75" outlineLevel="1" x14ac:dyDescent="0.2">
      <c r="A27" s="173">
        <v>14</v>
      </c>
      <c r="B27" s="174" t="s">
        <v>1318</v>
      </c>
      <c r="C27" s="180" t="s">
        <v>1319</v>
      </c>
      <c r="D27" s="175" t="s">
        <v>344</v>
      </c>
      <c r="E27" s="176">
        <v>471</v>
      </c>
      <c r="F27" s="177"/>
      <c r="G27" s="178">
        <f t="shared" si="0"/>
        <v>0</v>
      </c>
      <c r="H27" s="157">
        <v>0</v>
      </c>
      <c r="I27" s="156">
        <f t="shared" si="1"/>
        <v>0</v>
      </c>
      <c r="J27" s="157">
        <v>614</v>
      </c>
      <c r="K27" s="156">
        <f t="shared" si="2"/>
        <v>289194</v>
      </c>
      <c r="L27" s="156">
        <v>21</v>
      </c>
      <c r="M27" s="156">
        <f t="shared" si="3"/>
        <v>0</v>
      </c>
      <c r="N27" s="155">
        <v>0</v>
      </c>
      <c r="O27" s="155">
        <f t="shared" si="4"/>
        <v>0</v>
      </c>
      <c r="P27" s="155">
        <v>0.16200000000000001</v>
      </c>
      <c r="Q27" s="155">
        <f t="shared" si="5"/>
        <v>76.3</v>
      </c>
      <c r="R27" s="156"/>
      <c r="S27" s="156" t="s">
        <v>231</v>
      </c>
      <c r="T27" s="156" t="s">
        <v>1299</v>
      </c>
      <c r="U27" s="156">
        <v>1.595</v>
      </c>
      <c r="V27" s="156">
        <f t="shared" si="6"/>
        <v>751.25</v>
      </c>
      <c r="W27" s="156"/>
      <c r="X27" s="156" t="s">
        <v>199</v>
      </c>
      <c r="Y27" s="156" t="s">
        <v>200</v>
      </c>
      <c r="Z27" s="146"/>
      <c r="AA27" s="146"/>
      <c r="AB27" s="146"/>
      <c r="AC27" s="146"/>
      <c r="AD27" s="146"/>
      <c r="AE27" s="146"/>
      <c r="AF27" s="146"/>
      <c r="AG27" s="146" t="s">
        <v>201</v>
      </c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</row>
    <row r="28" spans="1:60" x14ac:dyDescent="0.2">
      <c r="A28" s="160" t="s">
        <v>192</v>
      </c>
      <c r="B28" s="161" t="s">
        <v>106</v>
      </c>
      <c r="C28" s="179" t="s">
        <v>107</v>
      </c>
      <c r="D28" s="162"/>
      <c r="E28" s="163"/>
      <c r="F28" s="164"/>
      <c r="G28" s="165">
        <f>SUMIF(AG29:AG34,"&lt;&gt;NOR",G29:G34)</f>
        <v>0</v>
      </c>
      <c r="H28" s="159"/>
      <c r="I28" s="159">
        <f>SUM(I29:I34)</f>
        <v>0</v>
      </c>
      <c r="J28" s="159"/>
      <c r="K28" s="159">
        <f>SUM(K29:K34)</f>
        <v>533995.79</v>
      </c>
      <c r="L28" s="159"/>
      <c r="M28" s="159">
        <f>SUM(M29:M34)</f>
        <v>0</v>
      </c>
      <c r="N28" s="158"/>
      <c r="O28" s="158">
        <f>SUM(O29:O34)</f>
        <v>0</v>
      </c>
      <c r="P28" s="158"/>
      <c r="Q28" s="158">
        <f>SUM(Q29:Q34)</f>
        <v>0</v>
      </c>
      <c r="R28" s="159"/>
      <c r="S28" s="159"/>
      <c r="T28" s="159"/>
      <c r="U28" s="159"/>
      <c r="V28" s="159">
        <f>SUM(V29:V34)</f>
        <v>0</v>
      </c>
      <c r="W28" s="159"/>
      <c r="X28" s="159"/>
      <c r="Y28" s="159"/>
      <c r="AG28" t="s">
        <v>193</v>
      </c>
    </row>
    <row r="29" spans="1:60" ht="22.5" outlineLevel="1" x14ac:dyDescent="0.2">
      <c r="A29" s="173">
        <v>15</v>
      </c>
      <c r="B29" s="174" t="s">
        <v>1320</v>
      </c>
      <c r="C29" s="180" t="s">
        <v>1321</v>
      </c>
      <c r="D29" s="175" t="s">
        <v>283</v>
      </c>
      <c r="E29" s="176">
        <v>122.2</v>
      </c>
      <c r="F29" s="177"/>
      <c r="G29" s="178">
        <f t="shared" ref="G29:G34" si="7">ROUND(E29*F29,2)</f>
        <v>0</v>
      </c>
      <c r="H29" s="157">
        <v>0</v>
      </c>
      <c r="I29" s="156">
        <f t="shared" ref="I29:I34" si="8">ROUND(E29*H29,2)</f>
        <v>0</v>
      </c>
      <c r="J29" s="157">
        <v>118</v>
      </c>
      <c r="K29" s="156">
        <f t="shared" ref="K29:K34" si="9">ROUND(E29*J29,2)</f>
        <v>14419.6</v>
      </c>
      <c r="L29" s="156">
        <v>21</v>
      </c>
      <c r="M29" s="156">
        <f t="shared" ref="M29:M34" si="10">G29*(1+L29/100)</f>
        <v>0</v>
      </c>
      <c r="N29" s="155">
        <v>0</v>
      </c>
      <c r="O29" s="155">
        <f t="shared" ref="O29:O34" si="11">ROUND(E29*N29,2)</f>
        <v>0</v>
      </c>
      <c r="P29" s="155">
        <v>0</v>
      </c>
      <c r="Q29" s="155">
        <f t="shared" ref="Q29:Q34" si="12">ROUND(E29*P29,2)</f>
        <v>0</v>
      </c>
      <c r="R29" s="156"/>
      <c r="S29" s="156" t="s">
        <v>1293</v>
      </c>
      <c r="T29" s="156" t="s">
        <v>1299</v>
      </c>
      <c r="U29" s="156">
        <v>0</v>
      </c>
      <c r="V29" s="156">
        <f t="shared" ref="V29:V34" si="13">ROUND(E29*U29,2)</f>
        <v>0</v>
      </c>
      <c r="W29" s="156"/>
      <c r="X29" s="156" t="s">
        <v>199</v>
      </c>
      <c r="Y29" s="156" t="s">
        <v>200</v>
      </c>
      <c r="Z29" s="146"/>
      <c r="AA29" s="146"/>
      <c r="AB29" s="146"/>
      <c r="AC29" s="146"/>
      <c r="AD29" s="146"/>
      <c r="AE29" s="146"/>
      <c r="AF29" s="146"/>
      <c r="AG29" s="146" t="s">
        <v>201</v>
      </c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</row>
    <row r="30" spans="1:60" ht="33.75" outlineLevel="1" x14ac:dyDescent="0.2">
      <c r="A30" s="173">
        <v>16</v>
      </c>
      <c r="B30" s="174" t="s">
        <v>1322</v>
      </c>
      <c r="C30" s="180" t="s">
        <v>1323</v>
      </c>
      <c r="D30" s="175" t="s">
        <v>283</v>
      </c>
      <c r="E30" s="176">
        <v>122.2</v>
      </c>
      <c r="F30" s="177"/>
      <c r="G30" s="178">
        <f t="shared" si="7"/>
        <v>0</v>
      </c>
      <c r="H30" s="157">
        <v>0</v>
      </c>
      <c r="I30" s="156">
        <f t="shared" si="8"/>
        <v>0</v>
      </c>
      <c r="J30" s="157">
        <v>1730</v>
      </c>
      <c r="K30" s="156">
        <f t="shared" si="9"/>
        <v>211406</v>
      </c>
      <c r="L30" s="156">
        <v>21</v>
      </c>
      <c r="M30" s="156">
        <f t="shared" si="10"/>
        <v>0</v>
      </c>
      <c r="N30" s="155">
        <v>0</v>
      </c>
      <c r="O30" s="155">
        <f t="shared" si="11"/>
        <v>0</v>
      </c>
      <c r="P30" s="155">
        <v>0</v>
      </c>
      <c r="Q30" s="155">
        <f t="shared" si="12"/>
        <v>0</v>
      </c>
      <c r="R30" s="156"/>
      <c r="S30" s="156" t="s">
        <v>1293</v>
      </c>
      <c r="T30" s="156" t="s">
        <v>1294</v>
      </c>
      <c r="U30" s="156">
        <v>0</v>
      </c>
      <c r="V30" s="156">
        <f t="shared" si="13"/>
        <v>0</v>
      </c>
      <c r="W30" s="156"/>
      <c r="X30" s="156" t="s">
        <v>199</v>
      </c>
      <c r="Y30" s="156" t="s">
        <v>200</v>
      </c>
      <c r="Z30" s="146"/>
      <c r="AA30" s="146"/>
      <c r="AB30" s="146"/>
      <c r="AC30" s="146"/>
      <c r="AD30" s="146"/>
      <c r="AE30" s="146"/>
      <c r="AF30" s="146"/>
      <c r="AG30" s="146" t="s">
        <v>201</v>
      </c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</row>
    <row r="31" spans="1:60" ht="56.25" outlineLevel="1" x14ac:dyDescent="0.2">
      <c r="A31" s="173">
        <v>17</v>
      </c>
      <c r="B31" s="174" t="s">
        <v>1324</v>
      </c>
      <c r="C31" s="180" t="s">
        <v>1325</v>
      </c>
      <c r="D31" s="175" t="s">
        <v>283</v>
      </c>
      <c r="E31" s="176">
        <v>610.88</v>
      </c>
      <c r="F31" s="177"/>
      <c r="G31" s="178">
        <f t="shared" si="7"/>
        <v>0</v>
      </c>
      <c r="H31" s="157">
        <v>0</v>
      </c>
      <c r="I31" s="156">
        <f t="shared" si="8"/>
        <v>0</v>
      </c>
      <c r="J31" s="157">
        <v>99.7</v>
      </c>
      <c r="K31" s="156">
        <f t="shared" si="9"/>
        <v>60904.74</v>
      </c>
      <c r="L31" s="156">
        <v>21</v>
      </c>
      <c r="M31" s="156">
        <f t="shared" si="10"/>
        <v>0</v>
      </c>
      <c r="N31" s="155">
        <v>0</v>
      </c>
      <c r="O31" s="155">
        <f t="shared" si="11"/>
        <v>0</v>
      </c>
      <c r="P31" s="155">
        <v>0</v>
      </c>
      <c r="Q31" s="155">
        <f t="shared" si="12"/>
        <v>0</v>
      </c>
      <c r="R31" s="156"/>
      <c r="S31" s="156" t="s">
        <v>1293</v>
      </c>
      <c r="T31" s="156" t="s">
        <v>1294</v>
      </c>
      <c r="U31" s="156">
        <v>0</v>
      </c>
      <c r="V31" s="156">
        <f t="shared" si="13"/>
        <v>0</v>
      </c>
      <c r="W31" s="156"/>
      <c r="X31" s="156" t="s">
        <v>199</v>
      </c>
      <c r="Y31" s="156" t="s">
        <v>200</v>
      </c>
      <c r="Z31" s="146"/>
      <c r="AA31" s="146"/>
      <c r="AB31" s="146"/>
      <c r="AC31" s="146"/>
      <c r="AD31" s="146"/>
      <c r="AE31" s="146"/>
      <c r="AF31" s="146"/>
      <c r="AG31" s="146" t="s">
        <v>201</v>
      </c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</row>
    <row r="32" spans="1:60" ht="22.5" outlineLevel="1" x14ac:dyDescent="0.2">
      <c r="A32" s="173">
        <v>18</v>
      </c>
      <c r="B32" s="174" t="s">
        <v>1326</v>
      </c>
      <c r="C32" s="180" t="s">
        <v>1327</v>
      </c>
      <c r="D32" s="175" t="s">
        <v>283</v>
      </c>
      <c r="E32" s="176">
        <v>122.2</v>
      </c>
      <c r="F32" s="177"/>
      <c r="G32" s="178">
        <f t="shared" si="7"/>
        <v>0</v>
      </c>
      <c r="H32" s="157">
        <v>0</v>
      </c>
      <c r="I32" s="156">
        <f t="shared" si="8"/>
        <v>0</v>
      </c>
      <c r="J32" s="157">
        <v>286</v>
      </c>
      <c r="K32" s="156">
        <f t="shared" si="9"/>
        <v>34949.199999999997</v>
      </c>
      <c r="L32" s="156">
        <v>21</v>
      </c>
      <c r="M32" s="156">
        <f t="shared" si="10"/>
        <v>0</v>
      </c>
      <c r="N32" s="155">
        <v>0</v>
      </c>
      <c r="O32" s="155">
        <f t="shared" si="11"/>
        <v>0</v>
      </c>
      <c r="P32" s="155">
        <v>0</v>
      </c>
      <c r="Q32" s="155">
        <f t="shared" si="12"/>
        <v>0</v>
      </c>
      <c r="R32" s="156"/>
      <c r="S32" s="156" t="s">
        <v>1293</v>
      </c>
      <c r="T32" s="156" t="s">
        <v>1299</v>
      </c>
      <c r="U32" s="156">
        <v>0</v>
      </c>
      <c r="V32" s="156">
        <f t="shared" si="13"/>
        <v>0</v>
      </c>
      <c r="W32" s="156"/>
      <c r="X32" s="156" t="s">
        <v>199</v>
      </c>
      <c r="Y32" s="156" t="s">
        <v>200</v>
      </c>
      <c r="Z32" s="146"/>
      <c r="AA32" s="146"/>
      <c r="AB32" s="146"/>
      <c r="AC32" s="146"/>
      <c r="AD32" s="146"/>
      <c r="AE32" s="146"/>
      <c r="AF32" s="146"/>
      <c r="AG32" s="146" t="s">
        <v>201</v>
      </c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</row>
    <row r="33" spans="1:60" ht="33.75" outlineLevel="1" x14ac:dyDescent="0.2">
      <c r="A33" s="173">
        <v>19</v>
      </c>
      <c r="B33" s="174" t="s">
        <v>1328</v>
      </c>
      <c r="C33" s="180" t="s">
        <v>1329</v>
      </c>
      <c r="D33" s="175" t="s">
        <v>283</v>
      </c>
      <c r="E33" s="176">
        <v>2321.3000000000002</v>
      </c>
      <c r="F33" s="177"/>
      <c r="G33" s="178">
        <f t="shared" si="7"/>
        <v>0</v>
      </c>
      <c r="H33" s="157">
        <v>0</v>
      </c>
      <c r="I33" s="156">
        <f t="shared" si="8"/>
        <v>0</v>
      </c>
      <c r="J33" s="157">
        <v>12.5</v>
      </c>
      <c r="K33" s="156">
        <f t="shared" si="9"/>
        <v>29016.25</v>
      </c>
      <c r="L33" s="156">
        <v>21</v>
      </c>
      <c r="M33" s="156">
        <f t="shared" si="10"/>
        <v>0</v>
      </c>
      <c r="N33" s="155">
        <v>0</v>
      </c>
      <c r="O33" s="155">
        <f t="shared" si="11"/>
        <v>0</v>
      </c>
      <c r="P33" s="155">
        <v>0</v>
      </c>
      <c r="Q33" s="155">
        <f t="shared" si="12"/>
        <v>0</v>
      </c>
      <c r="R33" s="156"/>
      <c r="S33" s="156" t="s">
        <v>1293</v>
      </c>
      <c r="T33" s="156" t="s">
        <v>1299</v>
      </c>
      <c r="U33" s="156">
        <v>0</v>
      </c>
      <c r="V33" s="156">
        <f t="shared" si="13"/>
        <v>0</v>
      </c>
      <c r="W33" s="156"/>
      <c r="X33" s="156" t="s">
        <v>199</v>
      </c>
      <c r="Y33" s="156" t="s">
        <v>200</v>
      </c>
      <c r="Z33" s="146"/>
      <c r="AA33" s="146"/>
      <c r="AB33" s="146"/>
      <c r="AC33" s="146"/>
      <c r="AD33" s="146"/>
      <c r="AE33" s="146"/>
      <c r="AF33" s="146"/>
      <c r="AG33" s="146" t="s">
        <v>201</v>
      </c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</row>
    <row r="34" spans="1:60" outlineLevel="1" x14ac:dyDescent="0.2">
      <c r="A34" s="173">
        <v>20</v>
      </c>
      <c r="B34" s="174" t="s">
        <v>1330</v>
      </c>
      <c r="C34" s="180" t="s">
        <v>1331</v>
      </c>
      <c r="D34" s="175" t="s">
        <v>283</v>
      </c>
      <c r="E34" s="176">
        <v>122.2</v>
      </c>
      <c r="F34" s="177"/>
      <c r="G34" s="178">
        <f t="shared" si="7"/>
        <v>0</v>
      </c>
      <c r="H34" s="157">
        <v>0</v>
      </c>
      <c r="I34" s="156">
        <f t="shared" si="8"/>
        <v>0</v>
      </c>
      <c r="J34" s="157">
        <v>1500</v>
      </c>
      <c r="K34" s="156">
        <f t="shared" si="9"/>
        <v>183300</v>
      </c>
      <c r="L34" s="156">
        <v>21</v>
      </c>
      <c r="M34" s="156">
        <f t="shared" si="10"/>
        <v>0</v>
      </c>
      <c r="N34" s="155">
        <v>0</v>
      </c>
      <c r="O34" s="155">
        <f t="shared" si="11"/>
        <v>0</v>
      </c>
      <c r="P34" s="155">
        <v>0</v>
      </c>
      <c r="Q34" s="155">
        <f t="shared" si="12"/>
        <v>0</v>
      </c>
      <c r="R34" s="156"/>
      <c r="S34" s="156" t="s">
        <v>197</v>
      </c>
      <c r="T34" s="156" t="s">
        <v>198</v>
      </c>
      <c r="U34" s="156">
        <v>0</v>
      </c>
      <c r="V34" s="156">
        <f t="shared" si="13"/>
        <v>0</v>
      </c>
      <c r="W34" s="156"/>
      <c r="X34" s="156" t="s">
        <v>199</v>
      </c>
      <c r="Y34" s="156" t="s">
        <v>200</v>
      </c>
      <c r="Z34" s="146"/>
      <c r="AA34" s="146"/>
      <c r="AB34" s="146"/>
      <c r="AC34" s="146"/>
      <c r="AD34" s="146"/>
      <c r="AE34" s="146"/>
      <c r="AF34" s="146"/>
      <c r="AG34" s="146" t="s">
        <v>201</v>
      </c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</row>
    <row r="35" spans="1:60" x14ac:dyDescent="0.2">
      <c r="A35" s="160" t="s">
        <v>192</v>
      </c>
      <c r="B35" s="161" t="s">
        <v>122</v>
      </c>
      <c r="C35" s="179" t="s">
        <v>123</v>
      </c>
      <c r="D35" s="162"/>
      <c r="E35" s="163"/>
      <c r="F35" s="164"/>
      <c r="G35" s="165">
        <f>SUMIF(AG36:AG37,"&lt;&gt;NOR",G36:G37)</f>
        <v>0</v>
      </c>
      <c r="H35" s="159"/>
      <c r="I35" s="159">
        <f>SUM(I36:I37)</f>
        <v>2759</v>
      </c>
      <c r="J35" s="159"/>
      <c r="K35" s="159">
        <f>SUM(K36:K37)</f>
        <v>2581</v>
      </c>
      <c r="L35" s="159"/>
      <c r="M35" s="159">
        <f>SUM(M36:M37)</f>
        <v>0</v>
      </c>
      <c r="N35" s="158"/>
      <c r="O35" s="158">
        <f>SUM(O36:O37)</f>
        <v>0.16</v>
      </c>
      <c r="P35" s="158"/>
      <c r="Q35" s="158">
        <f>SUM(Q36:Q37)</f>
        <v>0</v>
      </c>
      <c r="R35" s="159"/>
      <c r="S35" s="159"/>
      <c r="T35" s="159"/>
      <c r="U35" s="159"/>
      <c r="V35" s="159">
        <f>SUM(V36:V37)</f>
        <v>0</v>
      </c>
      <c r="W35" s="159"/>
      <c r="X35" s="159"/>
      <c r="Y35" s="159"/>
      <c r="AG35" t="s">
        <v>193</v>
      </c>
    </row>
    <row r="36" spans="1:60" ht="45" outlineLevel="1" x14ac:dyDescent="0.2">
      <c r="A36" s="173">
        <v>21</v>
      </c>
      <c r="B36" s="174" t="s">
        <v>1332</v>
      </c>
      <c r="C36" s="180" t="s">
        <v>1333</v>
      </c>
      <c r="D36" s="175" t="s">
        <v>246</v>
      </c>
      <c r="E36" s="176">
        <v>89</v>
      </c>
      <c r="F36" s="177"/>
      <c r="G36" s="178">
        <f>ROUND(E36*F36,2)</f>
        <v>0</v>
      </c>
      <c r="H36" s="157">
        <v>0</v>
      </c>
      <c r="I36" s="156">
        <f>ROUND(E36*H36,2)</f>
        <v>0</v>
      </c>
      <c r="J36" s="157">
        <v>29</v>
      </c>
      <c r="K36" s="156">
        <f>ROUND(E36*J36,2)</f>
        <v>2581</v>
      </c>
      <c r="L36" s="156">
        <v>21</v>
      </c>
      <c r="M36" s="156">
        <f>G36*(1+L36/100)</f>
        <v>0</v>
      </c>
      <c r="N36" s="155">
        <v>0</v>
      </c>
      <c r="O36" s="155">
        <f>ROUND(E36*N36,2)</f>
        <v>0</v>
      </c>
      <c r="P36" s="155">
        <v>0</v>
      </c>
      <c r="Q36" s="155">
        <f>ROUND(E36*P36,2)</f>
        <v>0</v>
      </c>
      <c r="R36" s="156"/>
      <c r="S36" s="156" t="s">
        <v>1293</v>
      </c>
      <c r="T36" s="156" t="s">
        <v>1294</v>
      </c>
      <c r="U36" s="156">
        <v>0</v>
      </c>
      <c r="V36" s="156">
        <f>ROUND(E36*U36,2)</f>
        <v>0</v>
      </c>
      <c r="W36" s="156"/>
      <c r="X36" s="156" t="s">
        <v>199</v>
      </c>
      <c r="Y36" s="156" t="s">
        <v>200</v>
      </c>
      <c r="Z36" s="146"/>
      <c r="AA36" s="146"/>
      <c r="AB36" s="146"/>
      <c r="AC36" s="146"/>
      <c r="AD36" s="146"/>
      <c r="AE36" s="146"/>
      <c r="AF36" s="146"/>
      <c r="AG36" s="146" t="s">
        <v>677</v>
      </c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</row>
    <row r="37" spans="1:60" outlineLevel="1" x14ac:dyDescent="0.2">
      <c r="A37" s="173">
        <v>22</v>
      </c>
      <c r="B37" s="174" t="s">
        <v>1334</v>
      </c>
      <c r="C37" s="180" t="s">
        <v>1335</v>
      </c>
      <c r="D37" s="175" t="s">
        <v>344</v>
      </c>
      <c r="E37" s="176">
        <v>1780</v>
      </c>
      <c r="F37" s="177"/>
      <c r="G37" s="178">
        <f>ROUND(E37*F37,2)</f>
        <v>0</v>
      </c>
      <c r="H37" s="157">
        <v>1.55</v>
      </c>
      <c r="I37" s="156">
        <f>ROUND(E37*H37,2)</f>
        <v>2759</v>
      </c>
      <c r="J37" s="157">
        <v>0</v>
      </c>
      <c r="K37" s="156">
        <f>ROUND(E37*J37,2)</f>
        <v>0</v>
      </c>
      <c r="L37" s="156">
        <v>21</v>
      </c>
      <c r="M37" s="156">
        <f>G37*(1+L37/100)</f>
        <v>0</v>
      </c>
      <c r="N37" s="155">
        <v>9.0000000000000006E-5</v>
      </c>
      <c r="O37" s="155">
        <f>ROUND(E37*N37,2)</f>
        <v>0.16</v>
      </c>
      <c r="P37" s="155">
        <v>0</v>
      </c>
      <c r="Q37" s="155">
        <f>ROUND(E37*P37,2)</f>
        <v>0</v>
      </c>
      <c r="R37" s="156"/>
      <c r="S37" s="156" t="s">
        <v>1293</v>
      </c>
      <c r="T37" s="156" t="s">
        <v>1294</v>
      </c>
      <c r="U37" s="156">
        <v>0</v>
      </c>
      <c r="V37" s="156">
        <f>ROUND(E37*U37,2)</f>
        <v>0</v>
      </c>
      <c r="W37" s="156"/>
      <c r="X37" s="156" t="s">
        <v>209</v>
      </c>
      <c r="Y37" s="156" t="s">
        <v>200</v>
      </c>
      <c r="Z37" s="146"/>
      <c r="AA37" s="146"/>
      <c r="AB37" s="146"/>
      <c r="AC37" s="146"/>
      <c r="AD37" s="146"/>
      <c r="AE37" s="146"/>
      <c r="AF37" s="146"/>
      <c r="AG37" s="146" t="s">
        <v>210</v>
      </c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</row>
    <row r="38" spans="1:60" x14ac:dyDescent="0.2">
      <c r="A38" s="160" t="s">
        <v>192</v>
      </c>
      <c r="B38" s="161" t="s">
        <v>124</v>
      </c>
      <c r="C38" s="179" t="s">
        <v>125</v>
      </c>
      <c r="D38" s="162"/>
      <c r="E38" s="163"/>
      <c r="F38" s="164"/>
      <c r="G38" s="165">
        <f>SUMIF(AG39:AG68,"&lt;&gt;NOR",G39:G68)</f>
        <v>0</v>
      </c>
      <c r="H38" s="159"/>
      <c r="I38" s="159">
        <f>SUM(I39:I68)</f>
        <v>37830</v>
      </c>
      <c r="J38" s="159"/>
      <c r="K38" s="159">
        <f>SUM(K39:K68)</f>
        <v>447592.38</v>
      </c>
      <c r="L38" s="159"/>
      <c r="M38" s="159">
        <f>SUM(M39:M68)</f>
        <v>0</v>
      </c>
      <c r="N38" s="158"/>
      <c r="O38" s="158">
        <f>SUM(O39:O68)</f>
        <v>1.0900000000000001</v>
      </c>
      <c r="P38" s="158"/>
      <c r="Q38" s="158">
        <f>SUM(Q39:Q68)</f>
        <v>2.06</v>
      </c>
      <c r="R38" s="159"/>
      <c r="S38" s="159"/>
      <c r="T38" s="159"/>
      <c r="U38" s="159"/>
      <c r="V38" s="159">
        <f>SUM(V39:V68)</f>
        <v>110.23</v>
      </c>
      <c r="W38" s="159"/>
      <c r="X38" s="159"/>
      <c r="Y38" s="159"/>
      <c r="AG38" t="s">
        <v>193</v>
      </c>
    </row>
    <row r="39" spans="1:60" outlineLevel="1" x14ac:dyDescent="0.2">
      <c r="A39" s="173">
        <v>23</v>
      </c>
      <c r="B39" s="174" t="s">
        <v>1336</v>
      </c>
      <c r="C39" s="180" t="s">
        <v>1337</v>
      </c>
      <c r="D39" s="175" t="s">
        <v>533</v>
      </c>
      <c r="E39" s="176">
        <v>12</v>
      </c>
      <c r="F39" s="177"/>
      <c r="G39" s="178">
        <f t="shared" ref="G39:G68" si="14">ROUND(E39*F39,2)</f>
        <v>0</v>
      </c>
      <c r="H39" s="157">
        <v>0</v>
      </c>
      <c r="I39" s="156">
        <f t="shared" ref="I39:I68" si="15">ROUND(E39*H39,2)</f>
        <v>0</v>
      </c>
      <c r="J39" s="157">
        <v>280</v>
      </c>
      <c r="K39" s="156">
        <f t="shared" ref="K39:K68" si="16">ROUND(E39*J39,2)</f>
        <v>3360</v>
      </c>
      <c r="L39" s="156">
        <v>21</v>
      </c>
      <c r="M39" s="156">
        <f t="shared" ref="M39:M68" si="17">G39*(1+L39/100)</f>
        <v>0</v>
      </c>
      <c r="N39" s="155">
        <v>0</v>
      </c>
      <c r="O39" s="155">
        <f t="shared" ref="O39:O68" si="18">ROUND(E39*N39,2)</f>
        <v>0</v>
      </c>
      <c r="P39" s="155">
        <v>0</v>
      </c>
      <c r="Q39" s="155">
        <f t="shared" ref="Q39:Q68" si="19">ROUND(E39*P39,2)</f>
        <v>0</v>
      </c>
      <c r="R39" s="156"/>
      <c r="S39" s="156" t="s">
        <v>197</v>
      </c>
      <c r="T39" s="156" t="s">
        <v>198</v>
      </c>
      <c r="U39" s="156">
        <v>0</v>
      </c>
      <c r="V39" s="156">
        <f t="shared" ref="V39:V68" si="20">ROUND(E39*U39,2)</f>
        <v>0</v>
      </c>
      <c r="W39" s="156"/>
      <c r="X39" s="156" t="s">
        <v>199</v>
      </c>
      <c r="Y39" s="156" t="s">
        <v>200</v>
      </c>
      <c r="Z39" s="146"/>
      <c r="AA39" s="146"/>
      <c r="AB39" s="146"/>
      <c r="AC39" s="146"/>
      <c r="AD39" s="146"/>
      <c r="AE39" s="146"/>
      <c r="AF39" s="146"/>
      <c r="AG39" s="146" t="s">
        <v>677</v>
      </c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</row>
    <row r="40" spans="1:60" outlineLevel="1" x14ac:dyDescent="0.2">
      <c r="A40" s="173">
        <v>24</v>
      </c>
      <c r="B40" s="174" t="s">
        <v>1338</v>
      </c>
      <c r="C40" s="180" t="s">
        <v>1339</v>
      </c>
      <c r="D40" s="175" t="s">
        <v>533</v>
      </c>
      <c r="E40" s="176">
        <v>58</v>
      </c>
      <c r="F40" s="177"/>
      <c r="G40" s="178">
        <f t="shared" si="14"/>
        <v>0</v>
      </c>
      <c r="H40" s="157">
        <v>0</v>
      </c>
      <c r="I40" s="156">
        <f t="shared" si="15"/>
        <v>0</v>
      </c>
      <c r="J40" s="157">
        <v>180</v>
      </c>
      <c r="K40" s="156">
        <f t="shared" si="16"/>
        <v>10440</v>
      </c>
      <c r="L40" s="156">
        <v>21</v>
      </c>
      <c r="M40" s="156">
        <f t="shared" si="17"/>
        <v>0</v>
      </c>
      <c r="N40" s="155">
        <v>0</v>
      </c>
      <c r="O40" s="155">
        <f t="shared" si="18"/>
        <v>0</v>
      </c>
      <c r="P40" s="155">
        <v>0</v>
      </c>
      <c r="Q40" s="155">
        <f t="shared" si="19"/>
        <v>0</v>
      </c>
      <c r="R40" s="156"/>
      <c r="S40" s="156" t="s">
        <v>197</v>
      </c>
      <c r="T40" s="156" t="s">
        <v>198</v>
      </c>
      <c r="U40" s="156">
        <v>0</v>
      </c>
      <c r="V40" s="156">
        <f t="shared" si="20"/>
        <v>0</v>
      </c>
      <c r="W40" s="156"/>
      <c r="X40" s="156" t="s">
        <v>199</v>
      </c>
      <c r="Y40" s="156" t="s">
        <v>200</v>
      </c>
      <c r="Z40" s="146"/>
      <c r="AA40" s="146"/>
      <c r="AB40" s="146"/>
      <c r="AC40" s="146"/>
      <c r="AD40" s="146"/>
      <c r="AE40" s="146"/>
      <c r="AF40" s="146"/>
      <c r="AG40" s="146" t="s">
        <v>677</v>
      </c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</row>
    <row r="41" spans="1:60" outlineLevel="1" x14ac:dyDescent="0.2">
      <c r="A41" s="173">
        <v>25</v>
      </c>
      <c r="B41" s="174" t="s">
        <v>1340</v>
      </c>
      <c r="C41" s="180" t="s">
        <v>1341</v>
      </c>
      <c r="D41" s="175" t="s">
        <v>533</v>
      </c>
      <c r="E41" s="176">
        <v>4</v>
      </c>
      <c r="F41" s="177"/>
      <c r="G41" s="178">
        <f t="shared" si="14"/>
        <v>0</v>
      </c>
      <c r="H41" s="157">
        <v>0</v>
      </c>
      <c r="I41" s="156">
        <f t="shared" si="15"/>
        <v>0</v>
      </c>
      <c r="J41" s="157">
        <v>160</v>
      </c>
      <c r="K41" s="156">
        <f t="shared" si="16"/>
        <v>640</v>
      </c>
      <c r="L41" s="156">
        <v>21</v>
      </c>
      <c r="M41" s="156">
        <f t="shared" si="17"/>
        <v>0</v>
      </c>
      <c r="N41" s="155">
        <v>0</v>
      </c>
      <c r="O41" s="155">
        <f t="shared" si="18"/>
        <v>0</v>
      </c>
      <c r="P41" s="155">
        <v>0</v>
      </c>
      <c r="Q41" s="155">
        <f t="shared" si="19"/>
        <v>0</v>
      </c>
      <c r="R41" s="156"/>
      <c r="S41" s="156" t="s">
        <v>197</v>
      </c>
      <c r="T41" s="156" t="s">
        <v>198</v>
      </c>
      <c r="U41" s="156">
        <v>0</v>
      </c>
      <c r="V41" s="156">
        <f t="shared" si="20"/>
        <v>0</v>
      </c>
      <c r="W41" s="156"/>
      <c r="X41" s="156" t="s">
        <v>199</v>
      </c>
      <c r="Y41" s="156" t="s">
        <v>200</v>
      </c>
      <c r="Z41" s="146"/>
      <c r="AA41" s="146"/>
      <c r="AB41" s="146"/>
      <c r="AC41" s="146"/>
      <c r="AD41" s="146"/>
      <c r="AE41" s="146"/>
      <c r="AF41" s="146"/>
      <c r="AG41" s="146" t="s">
        <v>677</v>
      </c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</row>
    <row r="42" spans="1:60" outlineLevel="1" x14ac:dyDescent="0.2">
      <c r="A42" s="173">
        <v>26</v>
      </c>
      <c r="B42" s="174" t="s">
        <v>1342</v>
      </c>
      <c r="C42" s="180" t="s">
        <v>1343</v>
      </c>
      <c r="D42" s="175" t="s">
        <v>533</v>
      </c>
      <c r="E42" s="176">
        <v>264</v>
      </c>
      <c r="F42" s="177"/>
      <c r="G42" s="178">
        <f t="shared" si="14"/>
        <v>0</v>
      </c>
      <c r="H42" s="157">
        <v>0</v>
      </c>
      <c r="I42" s="156">
        <f t="shared" si="15"/>
        <v>0</v>
      </c>
      <c r="J42" s="157">
        <v>118</v>
      </c>
      <c r="K42" s="156">
        <f t="shared" si="16"/>
        <v>31152</v>
      </c>
      <c r="L42" s="156">
        <v>21</v>
      </c>
      <c r="M42" s="156">
        <f t="shared" si="17"/>
        <v>0</v>
      </c>
      <c r="N42" s="155">
        <v>0</v>
      </c>
      <c r="O42" s="155">
        <f t="shared" si="18"/>
        <v>0</v>
      </c>
      <c r="P42" s="155">
        <v>0</v>
      </c>
      <c r="Q42" s="155">
        <f t="shared" si="19"/>
        <v>0</v>
      </c>
      <c r="R42" s="156"/>
      <c r="S42" s="156" t="s">
        <v>197</v>
      </c>
      <c r="T42" s="156" t="s">
        <v>198</v>
      </c>
      <c r="U42" s="156">
        <v>0</v>
      </c>
      <c r="V42" s="156">
        <f t="shared" si="20"/>
        <v>0</v>
      </c>
      <c r="W42" s="156"/>
      <c r="X42" s="156" t="s">
        <v>199</v>
      </c>
      <c r="Y42" s="156" t="s">
        <v>200</v>
      </c>
      <c r="Z42" s="146"/>
      <c r="AA42" s="146"/>
      <c r="AB42" s="146"/>
      <c r="AC42" s="146"/>
      <c r="AD42" s="146"/>
      <c r="AE42" s="146"/>
      <c r="AF42" s="146"/>
      <c r="AG42" s="146" t="s">
        <v>677</v>
      </c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</row>
    <row r="43" spans="1:60" outlineLevel="1" x14ac:dyDescent="0.2">
      <c r="A43" s="173">
        <v>27</v>
      </c>
      <c r="B43" s="174" t="s">
        <v>1344</v>
      </c>
      <c r="C43" s="180" t="s">
        <v>1345</v>
      </c>
      <c r="D43" s="175" t="s">
        <v>533</v>
      </c>
      <c r="E43" s="176">
        <v>15</v>
      </c>
      <c r="F43" s="177"/>
      <c r="G43" s="178">
        <f t="shared" si="14"/>
        <v>0</v>
      </c>
      <c r="H43" s="157">
        <v>0</v>
      </c>
      <c r="I43" s="156">
        <f t="shared" si="15"/>
        <v>0</v>
      </c>
      <c r="J43" s="157">
        <v>124</v>
      </c>
      <c r="K43" s="156">
        <f t="shared" si="16"/>
        <v>1860</v>
      </c>
      <c r="L43" s="156">
        <v>21</v>
      </c>
      <c r="M43" s="156">
        <f t="shared" si="17"/>
        <v>0</v>
      </c>
      <c r="N43" s="155">
        <v>0</v>
      </c>
      <c r="O43" s="155">
        <f t="shared" si="18"/>
        <v>0</v>
      </c>
      <c r="P43" s="155">
        <v>0</v>
      </c>
      <c r="Q43" s="155">
        <f t="shared" si="19"/>
        <v>0</v>
      </c>
      <c r="R43" s="156"/>
      <c r="S43" s="156" t="s">
        <v>197</v>
      </c>
      <c r="T43" s="156" t="s">
        <v>198</v>
      </c>
      <c r="U43" s="156">
        <v>0</v>
      </c>
      <c r="V43" s="156">
        <f t="shared" si="20"/>
        <v>0</v>
      </c>
      <c r="W43" s="156"/>
      <c r="X43" s="156" t="s">
        <v>199</v>
      </c>
      <c r="Y43" s="156" t="s">
        <v>200</v>
      </c>
      <c r="Z43" s="146"/>
      <c r="AA43" s="146"/>
      <c r="AB43" s="146"/>
      <c r="AC43" s="146"/>
      <c r="AD43" s="146"/>
      <c r="AE43" s="146"/>
      <c r="AF43" s="146"/>
      <c r="AG43" s="146" t="s">
        <v>677</v>
      </c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</row>
    <row r="44" spans="1:60" outlineLevel="1" x14ac:dyDescent="0.2">
      <c r="A44" s="173">
        <v>28</v>
      </c>
      <c r="B44" s="174" t="s">
        <v>1346</v>
      </c>
      <c r="C44" s="180" t="s">
        <v>1347</v>
      </c>
      <c r="D44" s="175" t="s">
        <v>533</v>
      </c>
      <c r="E44" s="176">
        <v>7</v>
      </c>
      <c r="F44" s="177"/>
      <c r="G44" s="178">
        <f t="shared" si="14"/>
        <v>0</v>
      </c>
      <c r="H44" s="157">
        <v>0</v>
      </c>
      <c r="I44" s="156">
        <f t="shared" si="15"/>
        <v>0</v>
      </c>
      <c r="J44" s="157">
        <v>113</v>
      </c>
      <c r="K44" s="156">
        <f t="shared" si="16"/>
        <v>791</v>
      </c>
      <c r="L44" s="156">
        <v>21</v>
      </c>
      <c r="M44" s="156">
        <f t="shared" si="17"/>
        <v>0</v>
      </c>
      <c r="N44" s="155">
        <v>0</v>
      </c>
      <c r="O44" s="155">
        <f t="shared" si="18"/>
        <v>0</v>
      </c>
      <c r="P44" s="155">
        <v>0</v>
      </c>
      <c r="Q44" s="155">
        <f t="shared" si="19"/>
        <v>0</v>
      </c>
      <c r="R44" s="156"/>
      <c r="S44" s="156" t="s">
        <v>197</v>
      </c>
      <c r="T44" s="156" t="s">
        <v>198</v>
      </c>
      <c r="U44" s="156">
        <v>0</v>
      </c>
      <c r="V44" s="156">
        <f t="shared" si="20"/>
        <v>0</v>
      </c>
      <c r="W44" s="156"/>
      <c r="X44" s="156" t="s">
        <v>199</v>
      </c>
      <c r="Y44" s="156" t="s">
        <v>200</v>
      </c>
      <c r="Z44" s="146"/>
      <c r="AA44" s="146"/>
      <c r="AB44" s="146"/>
      <c r="AC44" s="146"/>
      <c r="AD44" s="146"/>
      <c r="AE44" s="146"/>
      <c r="AF44" s="146"/>
      <c r="AG44" s="146" t="s">
        <v>677</v>
      </c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</row>
    <row r="45" spans="1:60" outlineLevel="1" x14ac:dyDescent="0.2">
      <c r="A45" s="173">
        <v>29</v>
      </c>
      <c r="B45" s="174" t="s">
        <v>1348</v>
      </c>
      <c r="C45" s="180" t="s">
        <v>1349</v>
      </c>
      <c r="D45" s="175" t="s">
        <v>533</v>
      </c>
      <c r="E45" s="176">
        <v>153</v>
      </c>
      <c r="F45" s="177"/>
      <c r="G45" s="178">
        <f t="shared" si="14"/>
        <v>0</v>
      </c>
      <c r="H45" s="157">
        <v>0</v>
      </c>
      <c r="I45" s="156">
        <f t="shared" si="15"/>
        <v>0</v>
      </c>
      <c r="J45" s="157">
        <v>148</v>
      </c>
      <c r="K45" s="156">
        <f t="shared" si="16"/>
        <v>22644</v>
      </c>
      <c r="L45" s="156">
        <v>21</v>
      </c>
      <c r="M45" s="156">
        <f t="shared" si="17"/>
        <v>0</v>
      </c>
      <c r="N45" s="155">
        <v>0</v>
      </c>
      <c r="O45" s="155">
        <f t="shared" si="18"/>
        <v>0</v>
      </c>
      <c r="P45" s="155">
        <v>0</v>
      </c>
      <c r="Q45" s="155">
        <f t="shared" si="19"/>
        <v>0</v>
      </c>
      <c r="R45" s="156"/>
      <c r="S45" s="156" t="s">
        <v>197</v>
      </c>
      <c r="T45" s="156" t="s">
        <v>198</v>
      </c>
      <c r="U45" s="156">
        <v>0</v>
      </c>
      <c r="V45" s="156">
        <f t="shared" si="20"/>
        <v>0</v>
      </c>
      <c r="W45" s="156"/>
      <c r="X45" s="156" t="s">
        <v>199</v>
      </c>
      <c r="Y45" s="156" t="s">
        <v>200</v>
      </c>
      <c r="Z45" s="146"/>
      <c r="AA45" s="146"/>
      <c r="AB45" s="146"/>
      <c r="AC45" s="146"/>
      <c r="AD45" s="146"/>
      <c r="AE45" s="146"/>
      <c r="AF45" s="146"/>
      <c r="AG45" s="146" t="s">
        <v>677</v>
      </c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</row>
    <row r="46" spans="1:60" outlineLevel="1" x14ac:dyDescent="0.2">
      <c r="A46" s="173">
        <v>30</v>
      </c>
      <c r="B46" s="174" t="s">
        <v>1350</v>
      </c>
      <c r="C46" s="180" t="s">
        <v>1351</v>
      </c>
      <c r="D46" s="175" t="s">
        <v>533</v>
      </c>
      <c r="E46" s="176">
        <v>4</v>
      </c>
      <c r="F46" s="177"/>
      <c r="G46" s="178">
        <f t="shared" si="14"/>
        <v>0</v>
      </c>
      <c r="H46" s="157">
        <v>0</v>
      </c>
      <c r="I46" s="156">
        <f t="shared" si="15"/>
        <v>0</v>
      </c>
      <c r="J46" s="157">
        <v>138</v>
      </c>
      <c r="K46" s="156">
        <f t="shared" si="16"/>
        <v>552</v>
      </c>
      <c r="L46" s="156">
        <v>21</v>
      </c>
      <c r="M46" s="156">
        <f t="shared" si="17"/>
        <v>0</v>
      </c>
      <c r="N46" s="155">
        <v>0</v>
      </c>
      <c r="O46" s="155">
        <f t="shared" si="18"/>
        <v>0</v>
      </c>
      <c r="P46" s="155">
        <v>0</v>
      </c>
      <c r="Q46" s="155">
        <f t="shared" si="19"/>
        <v>0</v>
      </c>
      <c r="R46" s="156"/>
      <c r="S46" s="156" t="s">
        <v>197</v>
      </c>
      <c r="T46" s="156" t="s">
        <v>198</v>
      </c>
      <c r="U46" s="156">
        <v>0</v>
      </c>
      <c r="V46" s="156">
        <f t="shared" si="20"/>
        <v>0</v>
      </c>
      <c r="W46" s="156"/>
      <c r="X46" s="156" t="s">
        <v>199</v>
      </c>
      <c r="Y46" s="156" t="s">
        <v>200</v>
      </c>
      <c r="Z46" s="146"/>
      <c r="AA46" s="146"/>
      <c r="AB46" s="146"/>
      <c r="AC46" s="146"/>
      <c r="AD46" s="146"/>
      <c r="AE46" s="146"/>
      <c r="AF46" s="146"/>
      <c r="AG46" s="146" t="s">
        <v>677</v>
      </c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</row>
    <row r="47" spans="1:60" outlineLevel="1" x14ac:dyDescent="0.2">
      <c r="A47" s="173">
        <v>31</v>
      </c>
      <c r="B47" s="174" t="s">
        <v>1352</v>
      </c>
      <c r="C47" s="180" t="s">
        <v>1353</v>
      </c>
      <c r="D47" s="175" t="s">
        <v>533</v>
      </c>
      <c r="E47" s="176">
        <v>2</v>
      </c>
      <c r="F47" s="177"/>
      <c r="G47" s="178">
        <f t="shared" si="14"/>
        <v>0</v>
      </c>
      <c r="H47" s="157">
        <v>0</v>
      </c>
      <c r="I47" s="156">
        <f t="shared" si="15"/>
        <v>0</v>
      </c>
      <c r="J47" s="157">
        <v>170</v>
      </c>
      <c r="K47" s="156">
        <f t="shared" si="16"/>
        <v>340</v>
      </c>
      <c r="L47" s="156">
        <v>21</v>
      </c>
      <c r="M47" s="156">
        <f t="shared" si="17"/>
        <v>0</v>
      </c>
      <c r="N47" s="155">
        <v>0</v>
      </c>
      <c r="O47" s="155">
        <f t="shared" si="18"/>
        <v>0</v>
      </c>
      <c r="P47" s="155">
        <v>0</v>
      </c>
      <c r="Q47" s="155">
        <f t="shared" si="19"/>
        <v>0</v>
      </c>
      <c r="R47" s="156"/>
      <c r="S47" s="156" t="s">
        <v>197</v>
      </c>
      <c r="T47" s="156" t="s">
        <v>198</v>
      </c>
      <c r="U47" s="156">
        <v>0</v>
      </c>
      <c r="V47" s="156">
        <f t="shared" si="20"/>
        <v>0</v>
      </c>
      <c r="W47" s="156"/>
      <c r="X47" s="156" t="s">
        <v>199</v>
      </c>
      <c r="Y47" s="156" t="s">
        <v>200</v>
      </c>
      <c r="Z47" s="146"/>
      <c r="AA47" s="146"/>
      <c r="AB47" s="146"/>
      <c r="AC47" s="146"/>
      <c r="AD47" s="146"/>
      <c r="AE47" s="146"/>
      <c r="AF47" s="146"/>
      <c r="AG47" s="146" t="s">
        <v>677</v>
      </c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</row>
    <row r="48" spans="1:60" outlineLevel="1" x14ac:dyDescent="0.2">
      <c r="A48" s="173">
        <v>32</v>
      </c>
      <c r="B48" s="174" t="s">
        <v>1354</v>
      </c>
      <c r="C48" s="180" t="s">
        <v>1355</v>
      </c>
      <c r="D48" s="175" t="s">
        <v>533</v>
      </c>
      <c r="E48" s="176">
        <v>1</v>
      </c>
      <c r="F48" s="177"/>
      <c r="G48" s="178">
        <f t="shared" si="14"/>
        <v>0</v>
      </c>
      <c r="H48" s="157">
        <v>0</v>
      </c>
      <c r="I48" s="156">
        <f t="shared" si="15"/>
        <v>0</v>
      </c>
      <c r="J48" s="157">
        <v>190</v>
      </c>
      <c r="K48" s="156">
        <f t="shared" si="16"/>
        <v>190</v>
      </c>
      <c r="L48" s="156">
        <v>21</v>
      </c>
      <c r="M48" s="156">
        <f t="shared" si="17"/>
        <v>0</v>
      </c>
      <c r="N48" s="155">
        <v>0</v>
      </c>
      <c r="O48" s="155">
        <f t="shared" si="18"/>
        <v>0</v>
      </c>
      <c r="P48" s="155">
        <v>0</v>
      </c>
      <c r="Q48" s="155">
        <f t="shared" si="19"/>
        <v>0</v>
      </c>
      <c r="R48" s="156"/>
      <c r="S48" s="156" t="s">
        <v>197</v>
      </c>
      <c r="T48" s="156" t="s">
        <v>198</v>
      </c>
      <c r="U48" s="156">
        <v>0</v>
      </c>
      <c r="V48" s="156">
        <f t="shared" si="20"/>
        <v>0</v>
      </c>
      <c r="W48" s="156"/>
      <c r="X48" s="156" t="s">
        <v>199</v>
      </c>
      <c r="Y48" s="156" t="s">
        <v>200</v>
      </c>
      <c r="Z48" s="146"/>
      <c r="AA48" s="146"/>
      <c r="AB48" s="146"/>
      <c r="AC48" s="146"/>
      <c r="AD48" s="146"/>
      <c r="AE48" s="146"/>
      <c r="AF48" s="146"/>
      <c r="AG48" s="146" t="s">
        <v>677</v>
      </c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</row>
    <row r="49" spans="1:60" ht="22.5" outlineLevel="1" x14ac:dyDescent="0.2">
      <c r="A49" s="173">
        <v>33</v>
      </c>
      <c r="B49" s="174" t="s">
        <v>1356</v>
      </c>
      <c r="C49" s="180" t="s">
        <v>1357</v>
      </c>
      <c r="D49" s="175" t="s">
        <v>344</v>
      </c>
      <c r="E49" s="176">
        <v>210</v>
      </c>
      <c r="F49" s="177"/>
      <c r="G49" s="178">
        <f t="shared" si="14"/>
        <v>0</v>
      </c>
      <c r="H49" s="157">
        <v>0</v>
      </c>
      <c r="I49" s="156">
        <f t="shared" si="15"/>
        <v>0</v>
      </c>
      <c r="J49" s="157">
        <v>119</v>
      </c>
      <c r="K49" s="156">
        <f t="shared" si="16"/>
        <v>24990</v>
      </c>
      <c r="L49" s="156">
        <v>21</v>
      </c>
      <c r="M49" s="156">
        <f t="shared" si="17"/>
        <v>0</v>
      </c>
      <c r="N49" s="155">
        <v>0</v>
      </c>
      <c r="O49" s="155">
        <f t="shared" si="18"/>
        <v>0</v>
      </c>
      <c r="P49" s="155">
        <v>9.8200000000000006E-3</v>
      </c>
      <c r="Q49" s="155">
        <f t="shared" si="19"/>
        <v>2.06</v>
      </c>
      <c r="R49" s="156"/>
      <c r="S49" s="156" t="s">
        <v>231</v>
      </c>
      <c r="T49" s="156" t="s">
        <v>1294</v>
      </c>
      <c r="U49" s="156">
        <v>0.26600000000000001</v>
      </c>
      <c r="V49" s="156">
        <f t="shared" si="20"/>
        <v>55.86</v>
      </c>
      <c r="W49" s="156"/>
      <c r="X49" s="156" t="s">
        <v>199</v>
      </c>
      <c r="Y49" s="156" t="s">
        <v>200</v>
      </c>
      <c r="Z49" s="146"/>
      <c r="AA49" s="146"/>
      <c r="AB49" s="146"/>
      <c r="AC49" s="146"/>
      <c r="AD49" s="146"/>
      <c r="AE49" s="146"/>
      <c r="AF49" s="146"/>
      <c r="AG49" s="146" t="s">
        <v>677</v>
      </c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</row>
    <row r="50" spans="1:60" outlineLevel="1" x14ac:dyDescent="0.2">
      <c r="A50" s="173">
        <v>34</v>
      </c>
      <c r="B50" s="174" t="s">
        <v>1358</v>
      </c>
      <c r="C50" s="180" t="s">
        <v>1359</v>
      </c>
      <c r="D50" s="175" t="s">
        <v>533</v>
      </c>
      <c r="E50" s="176">
        <v>9</v>
      </c>
      <c r="F50" s="177"/>
      <c r="G50" s="178">
        <f t="shared" si="14"/>
        <v>0</v>
      </c>
      <c r="H50" s="157">
        <v>0</v>
      </c>
      <c r="I50" s="156">
        <f t="shared" si="15"/>
        <v>0</v>
      </c>
      <c r="J50" s="157">
        <v>189</v>
      </c>
      <c r="K50" s="156">
        <f t="shared" si="16"/>
        <v>1701</v>
      </c>
      <c r="L50" s="156">
        <v>21</v>
      </c>
      <c r="M50" s="156">
        <f t="shared" si="17"/>
        <v>0</v>
      </c>
      <c r="N50" s="155">
        <v>0</v>
      </c>
      <c r="O50" s="155">
        <f t="shared" si="18"/>
        <v>0</v>
      </c>
      <c r="P50" s="155">
        <v>0</v>
      </c>
      <c r="Q50" s="155">
        <f t="shared" si="19"/>
        <v>0</v>
      </c>
      <c r="R50" s="156"/>
      <c r="S50" s="156" t="s">
        <v>197</v>
      </c>
      <c r="T50" s="156" t="s">
        <v>198</v>
      </c>
      <c r="U50" s="156">
        <v>0</v>
      </c>
      <c r="V50" s="156">
        <f t="shared" si="20"/>
        <v>0</v>
      </c>
      <c r="W50" s="156"/>
      <c r="X50" s="156" t="s">
        <v>199</v>
      </c>
      <c r="Y50" s="156" t="s">
        <v>200</v>
      </c>
      <c r="Z50" s="146"/>
      <c r="AA50" s="146"/>
      <c r="AB50" s="146"/>
      <c r="AC50" s="146"/>
      <c r="AD50" s="146"/>
      <c r="AE50" s="146"/>
      <c r="AF50" s="146"/>
      <c r="AG50" s="146" t="s">
        <v>677</v>
      </c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</row>
    <row r="51" spans="1:60" outlineLevel="1" x14ac:dyDescent="0.2">
      <c r="A51" s="173">
        <v>35</v>
      </c>
      <c r="B51" s="174" t="s">
        <v>1360</v>
      </c>
      <c r="C51" s="180" t="s">
        <v>1361</v>
      </c>
      <c r="D51" s="175" t="s">
        <v>344</v>
      </c>
      <c r="E51" s="176">
        <v>33</v>
      </c>
      <c r="F51" s="177"/>
      <c r="G51" s="178">
        <f t="shared" si="14"/>
        <v>0</v>
      </c>
      <c r="H51" s="157">
        <v>0</v>
      </c>
      <c r="I51" s="156">
        <f t="shared" si="15"/>
        <v>0</v>
      </c>
      <c r="J51" s="157">
        <v>416</v>
      </c>
      <c r="K51" s="156">
        <f t="shared" si="16"/>
        <v>13728</v>
      </c>
      <c r="L51" s="156">
        <v>21</v>
      </c>
      <c r="M51" s="156">
        <f t="shared" si="17"/>
        <v>0</v>
      </c>
      <c r="N51" s="155">
        <v>1.42E-3</v>
      </c>
      <c r="O51" s="155">
        <f t="shared" si="18"/>
        <v>0.05</v>
      </c>
      <c r="P51" s="155">
        <v>0</v>
      </c>
      <c r="Q51" s="155">
        <f t="shared" si="19"/>
        <v>0</v>
      </c>
      <c r="R51" s="156"/>
      <c r="S51" s="156" t="s">
        <v>1293</v>
      </c>
      <c r="T51" s="156" t="s">
        <v>1294</v>
      </c>
      <c r="U51" s="156">
        <v>0</v>
      </c>
      <c r="V51" s="156">
        <f t="shared" si="20"/>
        <v>0</v>
      </c>
      <c r="W51" s="156"/>
      <c r="X51" s="156" t="s">
        <v>199</v>
      </c>
      <c r="Y51" s="156" t="s">
        <v>200</v>
      </c>
      <c r="Z51" s="146"/>
      <c r="AA51" s="146"/>
      <c r="AB51" s="146"/>
      <c r="AC51" s="146"/>
      <c r="AD51" s="146"/>
      <c r="AE51" s="146"/>
      <c r="AF51" s="146"/>
      <c r="AG51" s="146" t="s">
        <v>677</v>
      </c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</row>
    <row r="52" spans="1:60" outlineLevel="1" x14ac:dyDescent="0.2">
      <c r="A52" s="173">
        <v>36</v>
      </c>
      <c r="B52" s="174" t="s">
        <v>1362</v>
      </c>
      <c r="C52" s="180" t="s">
        <v>1363</v>
      </c>
      <c r="D52" s="175" t="s">
        <v>344</v>
      </c>
      <c r="E52" s="176">
        <v>65</v>
      </c>
      <c r="F52" s="177"/>
      <c r="G52" s="178">
        <f t="shared" si="14"/>
        <v>0</v>
      </c>
      <c r="H52" s="157">
        <v>0</v>
      </c>
      <c r="I52" s="156">
        <f t="shared" si="15"/>
        <v>0</v>
      </c>
      <c r="J52" s="157">
        <v>578</v>
      </c>
      <c r="K52" s="156">
        <f t="shared" si="16"/>
        <v>37570</v>
      </c>
      <c r="L52" s="156">
        <v>21</v>
      </c>
      <c r="M52" s="156">
        <f t="shared" si="17"/>
        <v>0</v>
      </c>
      <c r="N52" s="155">
        <v>7.4400000000000004E-3</v>
      </c>
      <c r="O52" s="155">
        <f t="shared" si="18"/>
        <v>0.48</v>
      </c>
      <c r="P52" s="155">
        <v>0</v>
      </c>
      <c r="Q52" s="155">
        <f t="shared" si="19"/>
        <v>0</v>
      </c>
      <c r="R52" s="156"/>
      <c r="S52" s="156" t="s">
        <v>680</v>
      </c>
      <c r="T52" s="156" t="s">
        <v>1294</v>
      </c>
      <c r="U52" s="156">
        <v>0.42799999999999999</v>
      </c>
      <c r="V52" s="156">
        <f t="shared" si="20"/>
        <v>27.82</v>
      </c>
      <c r="W52" s="156"/>
      <c r="X52" s="156" t="s">
        <v>199</v>
      </c>
      <c r="Y52" s="156" t="s">
        <v>200</v>
      </c>
      <c r="Z52" s="146"/>
      <c r="AA52" s="146"/>
      <c r="AB52" s="146"/>
      <c r="AC52" s="146"/>
      <c r="AD52" s="146"/>
      <c r="AE52" s="146"/>
      <c r="AF52" s="146"/>
      <c r="AG52" s="146" t="s">
        <v>677</v>
      </c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</row>
    <row r="53" spans="1:60" ht="22.5" outlineLevel="1" x14ac:dyDescent="0.2">
      <c r="A53" s="173">
        <v>37</v>
      </c>
      <c r="B53" s="174" t="s">
        <v>1364</v>
      </c>
      <c r="C53" s="180" t="s">
        <v>1365</v>
      </c>
      <c r="D53" s="175" t="s">
        <v>344</v>
      </c>
      <c r="E53" s="176">
        <v>3</v>
      </c>
      <c r="F53" s="177"/>
      <c r="G53" s="178">
        <f t="shared" si="14"/>
        <v>0</v>
      </c>
      <c r="H53" s="157">
        <v>0</v>
      </c>
      <c r="I53" s="156">
        <f t="shared" si="15"/>
        <v>0</v>
      </c>
      <c r="J53" s="157">
        <v>578</v>
      </c>
      <c r="K53" s="156">
        <f t="shared" si="16"/>
        <v>1734</v>
      </c>
      <c r="L53" s="156">
        <v>21</v>
      </c>
      <c r="M53" s="156">
        <f t="shared" si="17"/>
        <v>0</v>
      </c>
      <c r="N53" s="155">
        <v>5.9000000000000003E-4</v>
      </c>
      <c r="O53" s="155">
        <f t="shared" si="18"/>
        <v>0</v>
      </c>
      <c r="P53" s="155">
        <v>0</v>
      </c>
      <c r="Q53" s="155">
        <f t="shared" si="19"/>
        <v>0</v>
      </c>
      <c r="R53" s="156"/>
      <c r="S53" s="156" t="s">
        <v>1293</v>
      </c>
      <c r="T53" s="156" t="s">
        <v>1294</v>
      </c>
      <c r="U53" s="156">
        <v>0</v>
      </c>
      <c r="V53" s="156">
        <f t="shared" si="20"/>
        <v>0</v>
      </c>
      <c r="W53" s="156"/>
      <c r="X53" s="156" t="s">
        <v>199</v>
      </c>
      <c r="Y53" s="156" t="s">
        <v>200</v>
      </c>
      <c r="Z53" s="146"/>
      <c r="AA53" s="146"/>
      <c r="AB53" s="146"/>
      <c r="AC53" s="146"/>
      <c r="AD53" s="146"/>
      <c r="AE53" s="146"/>
      <c r="AF53" s="146"/>
      <c r="AG53" s="146" t="s">
        <v>677</v>
      </c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</row>
    <row r="54" spans="1:60" ht="22.5" outlineLevel="1" x14ac:dyDescent="0.2">
      <c r="A54" s="173">
        <v>38</v>
      </c>
      <c r="B54" s="174" t="s">
        <v>1366</v>
      </c>
      <c r="C54" s="180" t="s">
        <v>1367</v>
      </c>
      <c r="D54" s="175" t="s">
        <v>344</v>
      </c>
      <c r="E54" s="176">
        <v>220</v>
      </c>
      <c r="F54" s="177"/>
      <c r="G54" s="178">
        <f t="shared" si="14"/>
        <v>0</v>
      </c>
      <c r="H54" s="157">
        <v>0</v>
      </c>
      <c r="I54" s="156">
        <f t="shared" si="15"/>
        <v>0</v>
      </c>
      <c r="J54" s="157">
        <v>737</v>
      </c>
      <c r="K54" s="156">
        <f t="shared" si="16"/>
        <v>162140</v>
      </c>
      <c r="L54" s="156">
        <v>21</v>
      </c>
      <c r="M54" s="156">
        <f t="shared" si="17"/>
        <v>0</v>
      </c>
      <c r="N54" s="155">
        <v>2.0100000000000001E-3</v>
      </c>
      <c r="O54" s="155">
        <f t="shared" si="18"/>
        <v>0.44</v>
      </c>
      <c r="P54" s="155">
        <v>0</v>
      </c>
      <c r="Q54" s="155">
        <f t="shared" si="19"/>
        <v>0</v>
      </c>
      <c r="R54" s="156"/>
      <c r="S54" s="156" t="s">
        <v>1293</v>
      </c>
      <c r="T54" s="156" t="s">
        <v>1294</v>
      </c>
      <c r="U54" s="156">
        <v>0</v>
      </c>
      <c r="V54" s="156">
        <f t="shared" si="20"/>
        <v>0</v>
      </c>
      <c r="W54" s="156"/>
      <c r="X54" s="156" t="s">
        <v>199</v>
      </c>
      <c r="Y54" s="156" t="s">
        <v>200</v>
      </c>
      <c r="Z54" s="146"/>
      <c r="AA54" s="146"/>
      <c r="AB54" s="146"/>
      <c r="AC54" s="146"/>
      <c r="AD54" s="146"/>
      <c r="AE54" s="146"/>
      <c r="AF54" s="146"/>
      <c r="AG54" s="146" t="s">
        <v>677</v>
      </c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</row>
    <row r="55" spans="1:60" outlineLevel="1" x14ac:dyDescent="0.2">
      <c r="A55" s="173">
        <v>39</v>
      </c>
      <c r="B55" s="174" t="s">
        <v>1368</v>
      </c>
      <c r="C55" s="180" t="s">
        <v>1369</v>
      </c>
      <c r="D55" s="175" t="s">
        <v>344</v>
      </c>
      <c r="E55" s="176">
        <v>58</v>
      </c>
      <c r="F55" s="177"/>
      <c r="G55" s="178">
        <f t="shared" si="14"/>
        <v>0</v>
      </c>
      <c r="H55" s="157">
        <v>0</v>
      </c>
      <c r="I55" s="156">
        <f t="shared" si="15"/>
        <v>0</v>
      </c>
      <c r="J55" s="157">
        <v>531</v>
      </c>
      <c r="K55" s="156">
        <f t="shared" si="16"/>
        <v>30798</v>
      </c>
      <c r="L55" s="156">
        <v>21</v>
      </c>
      <c r="M55" s="156">
        <f t="shared" si="17"/>
        <v>0</v>
      </c>
      <c r="N55" s="155">
        <v>4.8000000000000001E-4</v>
      </c>
      <c r="O55" s="155">
        <f t="shared" si="18"/>
        <v>0.03</v>
      </c>
      <c r="P55" s="155">
        <v>0</v>
      </c>
      <c r="Q55" s="155">
        <f t="shared" si="19"/>
        <v>0</v>
      </c>
      <c r="R55" s="156"/>
      <c r="S55" s="156" t="s">
        <v>1293</v>
      </c>
      <c r="T55" s="156" t="s">
        <v>1294</v>
      </c>
      <c r="U55" s="156">
        <v>0</v>
      </c>
      <c r="V55" s="156">
        <f t="shared" si="20"/>
        <v>0</v>
      </c>
      <c r="W55" s="156"/>
      <c r="X55" s="156" t="s">
        <v>199</v>
      </c>
      <c r="Y55" s="156" t="s">
        <v>200</v>
      </c>
      <c r="Z55" s="146"/>
      <c r="AA55" s="146"/>
      <c r="AB55" s="146"/>
      <c r="AC55" s="146"/>
      <c r="AD55" s="146"/>
      <c r="AE55" s="146"/>
      <c r="AF55" s="146"/>
      <c r="AG55" s="146" t="s">
        <v>677</v>
      </c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</row>
    <row r="56" spans="1:60" ht="22.5" outlineLevel="1" x14ac:dyDescent="0.2">
      <c r="A56" s="173">
        <v>40</v>
      </c>
      <c r="B56" s="174" t="s">
        <v>1370</v>
      </c>
      <c r="C56" s="180" t="s">
        <v>1371</v>
      </c>
      <c r="D56" s="175" t="s">
        <v>344</v>
      </c>
      <c r="E56" s="176">
        <v>40</v>
      </c>
      <c r="F56" s="177"/>
      <c r="G56" s="178">
        <f t="shared" si="14"/>
        <v>0</v>
      </c>
      <c r="H56" s="157">
        <v>0</v>
      </c>
      <c r="I56" s="156">
        <f t="shared" si="15"/>
        <v>0</v>
      </c>
      <c r="J56" s="157">
        <v>531</v>
      </c>
      <c r="K56" s="156">
        <f t="shared" si="16"/>
        <v>21240</v>
      </c>
      <c r="L56" s="156">
        <v>21</v>
      </c>
      <c r="M56" s="156">
        <f t="shared" si="17"/>
        <v>0</v>
      </c>
      <c r="N56" s="155">
        <v>4.8000000000000001E-4</v>
      </c>
      <c r="O56" s="155">
        <f t="shared" si="18"/>
        <v>0.02</v>
      </c>
      <c r="P56" s="155">
        <v>0</v>
      </c>
      <c r="Q56" s="155">
        <f t="shared" si="19"/>
        <v>0</v>
      </c>
      <c r="R56" s="156"/>
      <c r="S56" s="156" t="s">
        <v>197</v>
      </c>
      <c r="T56" s="156" t="s">
        <v>198</v>
      </c>
      <c r="U56" s="156">
        <v>0</v>
      </c>
      <c r="V56" s="156">
        <f t="shared" si="20"/>
        <v>0</v>
      </c>
      <c r="W56" s="156"/>
      <c r="X56" s="156" t="s">
        <v>199</v>
      </c>
      <c r="Y56" s="156" t="s">
        <v>200</v>
      </c>
      <c r="Z56" s="146"/>
      <c r="AA56" s="146"/>
      <c r="AB56" s="146"/>
      <c r="AC56" s="146"/>
      <c r="AD56" s="146"/>
      <c r="AE56" s="146"/>
      <c r="AF56" s="146"/>
      <c r="AG56" s="146" t="s">
        <v>677</v>
      </c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</row>
    <row r="57" spans="1:60" outlineLevel="1" x14ac:dyDescent="0.2">
      <c r="A57" s="173">
        <v>41</v>
      </c>
      <c r="B57" s="174" t="s">
        <v>1372</v>
      </c>
      <c r="C57" s="180" t="s">
        <v>1373</v>
      </c>
      <c r="D57" s="175" t="s">
        <v>344</v>
      </c>
      <c r="E57" s="176">
        <v>3</v>
      </c>
      <c r="F57" s="177"/>
      <c r="G57" s="178">
        <f t="shared" si="14"/>
        <v>0</v>
      </c>
      <c r="H57" s="157">
        <v>0</v>
      </c>
      <c r="I57" s="156">
        <f t="shared" si="15"/>
        <v>0</v>
      </c>
      <c r="J57" s="157">
        <v>611</v>
      </c>
      <c r="K57" s="156">
        <f t="shared" si="16"/>
        <v>1833</v>
      </c>
      <c r="L57" s="156">
        <v>21</v>
      </c>
      <c r="M57" s="156">
        <f t="shared" si="17"/>
        <v>0</v>
      </c>
      <c r="N57" s="155">
        <v>7.1000000000000002E-4</v>
      </c>
      <c r="O57" s="155">
        <f t="shared" si="18"/>
        <v>0</v>
      </c>
      <c r="P57" s="155">
        <v>0</v>
      </c>
      <c r="Q57" s="155">
        <f t="shared" si="19"/>
        <v>0</v>
      </c>
      <c r="R57" s="156"/>
      <c r="S57" s="156" t="s">
        <v>1293</v>
      </c>
      <c r="T57" s="156" t="s">
        <v>1294</v>
      </c>
      <c r="U57" s="156">
        <v>0</v>
      </c>
      <c r="V57" s="156">
        <f t="shared" si="20"/>
        <v>0</v>
      </c>
      <c r="W57" s="156"/>
      <c r="X57" s="156" t="s">
        <v>199</v>
      </c>
      <c r="Y57" s="156" t="s">
        <v>200</v>
      </c>
      <c r="Z57" s="146"/>
      <c r="AA57" s="146"/>
      <c r="AB57" s="146"/>
      <c r="AC57" s="146"/>
      <c r="AD57" s="146"/>
      <c r="AE57" s="146"/>
      <c r="AF57" s="146"/>
      <c r="AG57" s="146" t="s">
        <v>677</v>
      </c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</row>
    <row r="58" spans="1:60" ht="22.5" outlineLevel="1" x14ac:dyDescent="0.2">
      <c r="A58" s="173">
        <v>42</v>
      </c>
      <c r="B58" s="174" t="s">
        <v>1374</v>
      </c>
      <c r="C58" s="180" t="s">
        <v>1375</v>
      </c>
      <c r="D58" s="175" t="s">
        <v>220</v>
      </c>
      <c r="E58" s="176">
        <v>104</v>
      </c>
      <c r="F58" s="177"/>
      <c r="G58" s="178">
        <f t="shared" si="14"/>
        <v>0</v>
      </c>
      <c r="H58" s="157">
        <v>0</v>
      </c>
      <c r="I58" s="156">
        <f t="shared" si="15"/>
        <v>0</v>
      </c>
      <c r="J58" s="157">
        <v>92.9</v>
      </c>
      <c r="K58" s="156">
        <f t="shared" si="16"/>
        <v>9661.6</v>
      </c>
      <c r="L58" s="156">
        <v>21</v>
      </c>
      <c r="M58" s="156">
        <f t="shared" si="17"/>
        <v>0</v>
      </c>
      <c r="N58" s="155">
        <v>0</v>
      </c>
      <c r="O58" s="155">
        <f t="shared" si="18"/>
        <v>0</v>
      </c>
      <c r="P58" s="155">
        <v>0</v>
      </c>
      <c r="Q58" s="155">
        <f t="shared" si="19"/>
        <v>0</v>
      </c>
      <c r="R58" s="156"/>
      <c r="S58" s="156" t="s">
        <v>231</v>
      </c>
      <c r="T58" s="156" t="s">
        <v>1299</v>
      </c>
      <c r="U58" s="156">
        <v>0.17399999999999999</v>
      </c>
      <c r="V58" s="156">
        <f t="shared" si="20"/>
        <v>18.100000000000001</v>
      </c>
      <c r="W58" s="156"/>
      <c r="X58" s="156" t="s">
        <v>199</v>
      </c>
      <c r="Y58" s="156" t="s">
        <v>200</v>
      </c>
      <c r="Z58" s="146"/>
      <c r="AA58" s="146"/>
      <c r="AB58" s="146"/>
      <c r="AC58" s="146"/>
      <c r="AD58" s="146"/>
      <c r="AE58" s="146"/>
      <c r="AF58" s="146"/>
      <c r="AG58" s="146" t="s">
        <v>677</v>
      </c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</row>
    <row r="59" spans="1:60" ht="22.5" outlineLevel="1" x14ac:dyDescent="0.2">
      <c r="A59" s="173">
        <v>43</v>
      </c>
      <c r="B59" s="174" t="s">
        <v>1376</v>
      </c>
      <c r="C59" s="180" t="s">
        <v>1377</v>
      </c>
      <c r="D59" s="175" t="s">
        <v>220</v>
      </c>
      <c r="E59" s="176">
        <v>26</v>
      </c>
      <c r="F59" s="177"/>
      <c r="G59" s="178">
        <f t="shared" si="14"/>
        <v>0</v>
      </c>
      <c r="H59" s="157">
        <v>0</v>
      </c>
      <c r="I59" s="156">
        <f t="shared" si="15"/>
        <v>0</v>
      </c>
      <c r="J59" s="157">
        <v>138</v>
      </c>
      <c r="K59" s="156">
        <f t="shared" si="16"/>
        <v>3588</v>
      </c>
      <c r="L59" s="156">
        <v>21</v>
      </c>
      <c r="M59" s="156">
        <f t="shared" si="17"/>
        <v>0</v>
      </c>
      <c r="N59" s="155">
        <v>0</v>
      </c>
      <c r="O59" s="155">
        <f t="shared" si="18"/>
        <v>0</v>
      </c>
      <c r="P59" s="155">
        <v>0</v>
      </c>
      <c r="Q59" s="155">
        <f t="shared" si="19"/>
        <v>0</v>
      </c>
      <c r="R59" s="156"/>
      <c r="S59" s="156" t="s">
        <v>231</v>
      </c>
      <c r="T59" s="156" t="s">
        <v>1299</v>
      </c>
      <c r="U59" s="156">
        <v>0.25900000000000001</v>
      </c>
      <c r="V59" s="156">
        <f t="shared" si="20"/>
        <v>6.73</v>
      </c>
      <c r="W59" s="156"/>
      <c r="X59" s="156" t="s">
        <v>199</v>
      </c>
      <c r="Y59" s="156" t="s">
        <v>200</v>
      </c>
      <c r="Z59" s="146"/>
      <c r="AA59" s="146"/>
      <c r="AB59" s="146"/>
      <c r="AC59" s="146"/>
      <c r="AD59" s="146"/>
      <c r="AE59" s="146"/>
      <c r="AF59" s="146"/>
      <c r="AG59" s="146" t="s">
        <v>677</v>
      </c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</row>
    <row r="60" spans="1:60" ht="33.75" outlineLevel="1" x14ac:dyDescent="0.2">
      <c r="A60" s="173">
        <v>44</v>
      </c>
      <c r="B60" s="174" t="s">
        <v>1378</v>
      </c>
      <c r="C60" s="180" t="s">
        <v>1379</v>
      </c>
      <c r="D60" s="175" t="s">
        <v>220</v>
      </c>
      <c r="E60" s="176">
        <v>6</v>
      </c>
      <c r="F60" s="177"/>
      <c r="G60" s="178">
        <f t="shared" si="14"/>
        <v>0</v>
      </c>
      <c r="H60" s="157">
        <v>0</v>
      </c>
      <c r="I60" s="156">
        <f t="shared" si="15"/>
        <v>0</v>
      </c>
      <c r="J60" s="157">
        <v>1430</v>
      </c>
      <c r="K60" s="156">
        <f t="shared" si="16"/>
        <v>8580</v>
      </c>
      <c r="L60" s="156">
        <v>21</v>
      </c>
      <c r="M60" s="156">
        <f t="shared" si="17"/>
        <v>0</v>
      </c>
      <c r="N60" s="155">
        <v>1.1199999999999999E-3</v>
      </c>
      <c r="O60" s="155">
        <f t="shared" si="18"/>
        <v>0.01</v>
      </c>
      <c r="P60" s="155">
        <v>0</v>
      </c>
      <c r="Q60" s="155">
        <f t="shared" si="19"/>
        <v>0</v>
      </c>
      <c r="R60" s="156"/>
      <c r="S60" s="156" t="s">
        <v>1293</v>
      </c>
      <c r="T60" s="156" t="s">
        <v>1294</v>
      </c>
      <c r="U60" s="156">
        <v>0</v>
      </c>
      <c r="V60" s="156">
        <f t="shared" si="20"/>
        <v>0</v>
      </c>
      <c r="W60" s="156"/>
      <c r="X60" s="156" t="s">
        <v>199</v>
      </c>
      <c r="Y60" s="156" t="s">
        <v>200</v>
      </c>
      <c r="Z60" s="146"/>
      <c r="AA60" s="146"/>
      <c r="AB60" s="146"/>
      <c r="AC60" s="146"/>
      <c r="AD60" s="146"/>
      <c r="AE60" s="146"/>
      <c r="AF60" s="146"/>
      <c r="AG60" s="146" t="s">
        <v>677</v>
      </c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</row>
    <row r="61" spans="1:60" outlineLevel="1" x14ac:dyDescent="0.2">
      <c r="A61" s="173">
        <v>45</v>
      </c>
      <c r="B61" s="174" t="s">
        <v>1380</v>
      </c>
      <c r="C61" s="180" t="s">
        <v>1381</v>
      </c>
      <c r="D61" s="175" t="s">
        <v>1382</v>
      </c>
      <c r="E61" s="176">
        <v>13</v>
      </c>
      <c r="F61" s="177"/>
      <c r="G61" s="178">
        <f t="shared" si="14"/>
        <v>0</v>
      </c>
      <c r="H61" s="157">
        <v>2910</v>
      </c>
      <c r="I61" s="156">
        <f t="shared" si="15"/>
        <v>37830</v>
      </c>
      <c r="J61" s="157">
        <v>0</v>
      </c>
      <c r="K61" s="156">
        <f t="shared" si="16"/>
        <v>0</v>
      </c>
      <c r="L61" s="156">
        <v>21</v>
      </c>
      <c r="M61" s="156">
        <f t="shared" si="17"/>
        <v>0</v>
      </c>
      <c r="N61" s="155">
        <v>2.0999999999999999E-3</v>
      </c>
      <c r="O61" s="155">
        <f t="shared" si="18"/>
        <v>0.03</v>
      </c>
      <c r="P61" s="155">
        <v>0</v>
      </c>
      <c r="Q61" s="155">
        <f t="shared" si="19"/>
        <v>0</v>
      </c>
      <c r="R61" s="156"/>
      <c r="S61" s="156" t="s">
        <v>1293</v>
      </c>
      <c r="T61" s="156" t="s">
        <v>1294</v>
      </c>
      <c r="U61" s="156">
        <v>0</v>
      </c>
      <c r="V61" s="156">
        <f t="shared" si="20"/>
        <v>0</v>
      </c>
      <c r="W61" s="156"/>
      <c r="X61" s="156" t="s">
        <v>209</v>
      </c>
      <c r="Y61" s="156" t="s">
        <v>200</v>
      </c>
      <c r="Z61" s="146"/>
      <c r="AA61" s="146"/>
      <c r="AB61" s="146"/>
      <c r="AC61" s="146"/>
      <c r="AD61" s="146"/>
      <c r="AE61" s="146"/>
      <c r="AF61" s="146"/>
      <c r="AG61" s="146" t="s">
        <v>210</v>
      </c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</row>
    <row r="62" spans="1:60" ht="22.5" outlineLevel="1" x14ac:dyDescent="0.2">
      <c r="A62" s="173">
        <v>46</v>
      </c>
      <c r="B62" s="174" t="s">
        <v>1383</v>
      </c>
      <c r="C62" s="180" t="s">
        <v>1384</v>
      </c>
      <c r="D62" s="175" t="s">
        <v>220</v>
      </c>
      <c r="E62" s="176">
        <v>1</v>
      </c>
      <c r="F62" s="177"/>
      <c r="G62" s="178">
        <f t="shared" si="14"/>
        <v>0</v>
      </c>
      <c r="H62" s="157">
        <v>0</v>
      </c>
      <c r="I62" s="156">
        <f t="shared" si="15"/>
        <v>0</v>
      </c>
      <c r="J62" s="157">
        <v>1950</v>
      </c>
      <c r="K62" s="156">
        <f t="shared" si="16"/>
        <v>1950</v>
      </c>
      <c r="L62" s="156">
        <v>21</v>
      </c>
      <c r="M62" s="156">
        <f t="shared" si="17"/>
        <v>0</v>
      </c>
      <c r="N62" s="155">
        <v>9.2000000000000003E-4</v>
      </c>
      <c r="O62" s="155">
        <f t="shared" si="18"/>
        <v>0</v>
      </c>
      <c r="P62" s="155">
        <v>0</v>
      </c>
      <c r="Q62" s="155">
        <f t="shared" si="19"/>
        <v>0</v>
      </c>
      <c r="R62" s="156"/>
      <c r="S62" s="156" t="s">
        <v>1293</v>
      </c>
      <c r="T62" s="156" t="s">
        <v>1294</v>
      </c>
      <c r="U62" s="156">
        <v>0</v>
      </c>
      <c r="V62" s="156">
        <f t="shared" si="20"/>
        <v>0</v>
      </c>
      <c r="W62" s="156"/>
      <c r="X62" s="156" t="s">
        <v>199</v>
      </c>
      <c r="Y62" s="156" t="s">
        <v>200</v>
      </c>
      <c r="Z62" s="146"/>
      <c r="AA62" s="146"/>
      <c r="AB62" s="146"/>
      <c r="AC62" s="146"/>
      <c r="AD62" s="146"/>
      <c r="AE62" s="146"/>
      <c r="AF62" s="146"/>
      <c r="AG62" s="146" t="s">
        <v>677</v>
      </c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</row>
    <row r="63" spans="1:60" ht="22.5" outlineLevel="1" x14ac:dyDescent="0.2">
      <c r="A63" s="173">
        <v>47</v>
      </c>
      <c r="B63" s="174" t="s">
        <v>1385</v>
      </c>
      <c r="C63" s="180" t="s">
        <v>1386</v>
      </c>
      <c r="D63" s="175" t="s">
        <v>220</v>
      </c>
      <c r="E63" s="176">
        <v>2</v>
      </c>
      <c r="F63" s="177"/>
      <c r="G63" s="178">
        <f t="shared" si="14"/>
        <v>0</v>
      </c>
      <c r="H63" s="157">
        <v>0</v>
      </c>
      <c r="I63" s="156">
        <f t="shared" si="15"/>
        <v>0</v>
      </c>
      <c r="J63" s="157">
        <v>6300</v>
      </c>
      <c r="K63" s="156">
        <f t="shared" si="16"/>
        <v>12600</v>
      </c>
      <c r="L63" s="156">
        <v>21</v>
      </c>
      <c r="M63" s="156">
        <f t="shared" si="17"/>
        <v>0</v>
      </c>
      <c r="N63" s="155">
        <v>3.8999999999999998E-3</v>
      </c>
      <c r="O63" s="155">
        <f t="shared" si="18"/>
        <v>0.01</v>
      </c>
      <c r="P63" s="155">
        <v>0</v>
      </c>
      <c r="Q63" s="155">
        <f t="shared" si="19"/>
        <v>0</v>
      </c>
      <c r="R63" s="156"/>
      <c r="S63" s="156" t="s">
        <v>1293</v>
      </c>
      <c r="T63" s="156" t="s">
        <v>1294</v>
      </c>
      <c r="U63" s="156">
        <v>0</v>
      </c>
      <c r="V63" s="156">
        <f t="shared" si="20"/>
        <v>0</v>
      </c>
      <c r="W63" s="156"/>
      <c r="X63" s="156" t="s">
        <v>199</v>
      </c>
      <c r="Y63" s="156" t="s">
        <v>200</v>
      </c>
      <c r="Z63" s="146"/>
      <c r="AA63" s="146"/>
      <c r="AB63" s="146"/>
      <c r="AC63" s="146"/>
      <c r="AD63" s="146"/>
      <c r="AE63" s="146"/>
      <c r="AF63" s="146"/>
      <c r="AG63" s="146" t="s">
        <v>677</v>
      </c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</row>
    <row r="64" spans="1:60" ht="22.5" outlineLevel="1" x14ac:dyDescent="0.2">
      <c r="A64" s="173">
        <v>48</v>
      </c>
      <c r="B64" s="174" t="s">
        <v>1387</v>
      </c>
      <c r="C64" s="180" t="s">
        <v>1388</v>
      </c>
      <c r="D64" s="175" t="s">
        <v>220</v>
      </c>
      <c r="E64" s="176">
        <v>4</v>
      </c>
      <c r="F64" s="177"/>
      <c r="G64" s="178">
        <f t="shared" si="14"/>
        <v>0</v>
      </c>
      <c r="H64" s="157">
        <v>0</v>
      </c>
      <c r="I64" s="156">
        <f t="shared" si="15"/>
        <v>0</v>
      </c>
      <c r="J64" s="157">
        <v>6840</v>
      </c>
      <c r="K64" s="156">
        <f t="shared" si="16"/>
        <v>27360</v>
      </c>
      <c r="L64" s="156">
        <v>21</v>
      </c>
      <c r="M64" s="156">
        <f t="shared" si="17"/>
        <v>0</v>
      </c>
      <c r="N64" s="155">
        <v>4.7400000000000003E-3</v>
      </c>
      <c r="O64" s="155">
        <f t="shared" si="18"/>
        <v>0.02</v>
      </c>
      <c r="P64" s="155">
        <v>0</v>
      </c>
      <c r="Q64" s="155">
        <f t="shared" si="19"/>
        <v>0</v>
      </c>
      <c r="R64" s="156"/>
      <c r="S64" s="156" t="s">
        <v>1293</v>
      </c>
      <c r="T64" s="156" t="s">
        <v>1294</v>
      </c>
      <c r="U64" s="156">
        <v>0</v>
      </c>
      <c r="V64" s="156">
        <f t="shared" si="20"/>
        <v>0</v>
      </c>
      <c r="W64" s="156"/>
      <c r="X64" s="156" t="s">
        <v>199</v>
      </c>
      <c r="Y64" s="156" t="s">
        <v>200</v>
      </c>
      <c r="Z64" s="146"/>
      <c r="AA64" s="146"/>
      <c r="AB64" s="146"/>
      <c r="AC64" s="146"/>
      <c r="AD64" s="146"/>
      <c r="AE64" s="146"/>
      <c r="AF64" s="146"/>
      <c r="AG64" s="146" t="s">
        <v>677</v>
      </c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</row>
    <row r="65" spans="1:60" outlineLevel="1" x14ac:dyDescent="0.2">
      <c r="A65" s="173">
        <v>49</v>
      </c>
      <c r="B65" s="174" t="s">
        <v>1389</v>
      </c>
      <c r="C65" s="180" t="s">
        <v>1390</v>
      </c>
      <c r="D65" s="175" t="s">
        <v>220</v>
      </c>
      <c r="E65" s="176">
        <v>1</v>
      </c>
      <c r="F65" s="177"/>
      <c r="G65" s="178">
        <f t="shared" si="14"/>
        <v>0</v>
      </c>
      <c r="H65" s="157">
        <v>0</v>
      </c>
      <c r="I65" s="156">
        <f t="shared" si="15"/>
        <v>0</v>
      </c>
      <c r="J65" s="157">
        <v>996</v>
      </c>
      <c r="K65" s="156">
        <f t="shared" si="16"/>
        <v>996</v>
      </c>
      <c r="L65" s="156">
        <v>21</v>
      </c>
      <c r="M65" s="156">
        <f t="shared" si="17"/>
        <v>0</v>
      </c>
      <c r="N65" s="155">
        <v>8.0000000000000007E-5</v>
      </c>
      <c r="O65" s="155">
        <f t="shared" si="18"/>
        <v>0</v>
      </c>
      <c r="P65" s="155">
        <v>0</v>
      </c>
      <c r="Q65" s="155">
        <f t="shared" si="19"/>
        <v>0</v>
      </c>
      <c r="R65" s="156"/>
      <c r="S65" s="156" t="s">
        <v>1293</v>
      </c>
      <c r="T65" s="156" t="s">
        <v>1294</v>
      </c>
      <c r="U65" s="156">
        <v>0</v>
      </c>
      <c r="V65" s="156">
        <f t="shared" si="20"/>
        <v>0</v>
      </c>
      <c r="W65" s="156"/>
      <c r="X65" s="156" t="s">
        <v>199</v>
      </c>
      <c r="Y65" s="156" t="s">
        <v>200</v>
      </c>
      <c r="Z65" s="146"/>
      <c r="AA65" s="146"/>
      <c r="AB65" s="146"/>
      <c r="AC65" s="146"/>
      <c r="AD65" s="146"/>
      <c r="AE65" s="146"/>
      <c r="AF65" s="146"/>
      <c r="AG65" s="146" t="s">
        <v>677</v>
      </c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</row>
    <row r="66" spans="1:60" outlineLevel="1" x14ac:dyDescent="0.2">
      <c r="A66" s="173">
        <v>50</v>
      </c>
      <c r="B66" s="174" t="s">
        <v>1391</v>
      </c>
      <c r="C66" s="180" t="s">
        <v>1392</v>
      </c>
      <c r="D66" s="175" t="s">
        <v>220</v>
      </c>
      <c r="E66" s="176">
        <v>9</v>
      </c>
      <c r="F66" s="177"/>
      <c r="G66" s="178">
        <f t="shared" si="14"/>
        <v>0</v>
      </c>
      <c r="H66" s="157">
        <v>0</v>
      </c>
      <c r="I66" s="156">
        <f t="shared" si="15"/>
        <v>0</v>
      </c>
      <c r="J66" s="157">
        <v>954</v>
      </c>
      <c r="K66" s="156">
        <f t="shared" si="16"/>
        <v>8586</v>
      </c>
      <c r="L66" s="156">
        <v>21</v>
      </c>
      <c r="M66" s="156">
        <f t="shared" si="17"/>
        <v>0</v>
      </c>
      <c r="N66" s="155">
        <v>2.9E-4</v>
      </c>
      <c r="O66" s="155">
        <f t="shared" si="18"/>
        <v>0</v>
      </c>
      <c r="P66" s="155">
        <v>0</v>
      </c>
      <c r="Q66" s="155">
        <f t="shared" si="19"/>
        <v>0</v>
      </c>
      <c r="R66" s="156"/>
      <c r="S66" s="156" t="s">
        <v>1293</v>
      </c>
      <c r="T66" s="156" t="s">
        <v>1294</v>
      </c>
      <c r="U66" s="156">
        <v>0</v>
      </c>
      <c r="V66" s="156">
        <f t="shared" si="20"/>
        <v>0</v>
      </c>
      <c r="W66" s="156"/>
      <c r="X66" s="156" t="s">
        <v>199</v>
      </c>
      <c r="Y66" s="156" t="s">
        <v>200</v>
      </c>
      <c r="Z66" s="146"/>
      <c r="AA66" s="146"/>
      <c r="AB66" s="146"/>
      <c r="AC66" s="146"/>
      <c r="AD66" s="146"/>
      <c r="AE66" s="146"/>
      <c r="AF66" s="146"/>
      <c r="AG66" s="146" t="s">
        <v>677</v>
      </c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</row>
    <row r="67" spans="1:60" ht="22.5" outlineLevel="1" x14ac:dyDescent="0.2">
      <c r="A67" s="173">
        <v>51</v>
      </c>
      <c r="B67" s="174" t="s">
        <v>1393</v>
      </c>
      <c r="C67" s="180" t="s">
        <v>1394</v>
      </c>
      <c r="D67" s="175" t="s">
        <v>220</v>
      </c>
      <c r="E67" s="176">
        <v>10</v>
      </c>
      <c r="F67" s="177"/>
      <c r="G67" s="178">
        <f t="shared" si="14"/>
        <v>0</v>
      </c>
      <c r="H67" s="157">
        <v>0</v>
      </c>
      <c r="I67" s="156">
        <f t="shared" si="15"/>
        <v>0</v>
      </c>
      <c r="J67" s="157">
        <v>565</v>
      </c>
      <c r="K67" s="156">
        <f t="shared" si="16"/>
        <v>5650</v>
      </c>
      <c r="L67" s="156">
        <v>21</v>
      </c>
      <c r="M67" s="156">
        <f t="shared" si="17"/>
        <v>0</v>
      </c>
      <c r="N67" s="155">
        <v>1.8000000000000001E-4</v>
      </c>
      <c r="O67" s="155">
        <f t="shared" si="18"/>
        <v>0</v>
      </c>
      <c r="P67" s="155">
        <v>0</v>
      </c>
      <c r="Q67" s="155">
        <f t="shared" si="19"/>
        <v>0</v>
      </c>
      <c r="R67" s="156"/>
      <c r="S67" s="156" t="s">
        <v>1293</v>
      </c>
      <c r="T67" s="156" t="s">
        <v>1294</v>
      </c>
      <c r="U67" s="156">
        <v>0</v>
      </c>
      <c r="V67" s="156">
        <f t="shared" si="20"/>
        <v>0</v>
      </c>
      <c r="W67" s="156"/>
      <c r="X67" s="156" t="s">
        <v>199</v>
      </c>
      <c r="Y67" s="156" t="s">
        <v>200</v>
      </c>
      <c r="Z67" s="146"/>
      <c r="AA67" s="146"/>
      <c r="AB67" s="146"/>
      <c r="AC67" s="146"/>
      <c r="AD67" s="146"/>
      <c r="AE67" s="146"/>
      <c r="AF67" s="146"/>
      <c r="AG67" s="146" t="s">
        <v>677</v>
      </c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</row>
    <row r="68" spans="1:60" ht="45" outlineLevel="1" x14ac:dyDescent="0.2">
      <c r="A68" s="173">
        <v>52</v>
      </c>
      <c r="B68" s="174" t="s">
        <v>1395</v>
      </c>
      <c r="C68" s="180" t="s">
        <v>1396</v>
      </c>
      <c r="D68" s="175" t="s">
        <v>283</v>
      </c>
      <c r="E68" s="176">
        <v>1.0900000000000001</v>
      </c>
      <c r="F68" s="177"/>
      <c r="G68" s="178">
        <f t="shared" si="14"/>
        <v>0</v>
      </c>
      <c r="H68" s="157">
        <v>0</v>
      </c>
      <c r="I68" s="156">
        <f t="shared" si="15"/>
        <v>0</v>
      </c>
      <c r="J68" s="157">
        <v>842</v>
      </c>
      <c r="K68" s="156">
        <f t="shared" si="16"/>
        <v>917.78</v>
      </c>
      <c r="L68" s="156">
        <v>21</v>
      </c>
      <c r="M68" s="156">
        <f t="shared" si="17"/>
        <v>0</v>
      </c>
      <c r="N68" s="155">
        <v>0</v>
      </c>
      <c r="O68" s="155">
        <f t="shared" si="18"/>
        <v>0</v>
      </c>
      <c r="P68" s="155">
        <v>0</v>
      </c>
      <c r="Q68" s="155">
        <f t="shared" si="19"/>
        <v>0</v>
      </c>
      <c r="R68" s="156"/>
      <c r="S68" s="156" t="s">
        <v>231</v>
      </c>
      <c r="T68" s="156" t="s">
        <v>1294</v>
      </c>
      <c r="U68" s="156">
        <v>1.575</v>
      </c>
      <c r="V68" s="156">
        <f t="shared" si="20"/>
        <v>1.72</v>
      </c>
      <c r="W68" s="156"/>
      <c r="X68" s="156" t="s">
        <v>199</v>
      </c>
      <c r="Y68" s="156" t="s">
        <v>200</v>
      </c>
      <c r="Z68" s="146"/>
      <c r="AA68" s="146"/>
      <c r="AB68" s="146"/>
      <c r="AC68" s="146"/>
      <c r="AD68" s="146"/>
      <c r="AE68" s="146"/>
      <c r="AF68" s="146"/>
      <c r="AG68" s="146" t="s">
        <v>677</v>
      </c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</row>
    <row r="69" spans="1:60" x14ac:dyDescent="0.2">
      <c r="A69" s="160" t="s">
        <v>192</v>
      </c>
      <c r="B69" s="161" t="s">
        <v>126</v>
      </c>
      <c r="C69" s="179" t="s">
        <v>127</v>
      </c>
      <c r="D69" s="162"/>
      <c r="E69" s="163"/>
      <c r="F69" s="164"/>
      <c r="G69" s="165">
        <f>SUMIF(AG70:AG97,"&lt;&gt;NOR",G70:G97)</f>
        <v>0</v>
      </c>
      <c r="H69" s="159"/>
      <c r="I69" s="159">
        <f>SUM(I70:I97)</f>
        <v>0</v>
      </c>
      <c r="J69" s="159"/>
      <c r="K69" s="159">
        <f>SUM(K70:K97)</f>
        <v>1211418.06</v>
      </c>
      <c r="L69" s="159"/>
      <c r="M69" s="159">
        <f>SUM(M70:M97)</f>
        <v>0</v>
      </c>
      <c r="N69" s="158"/>
      <c r="O69" s="158">
        <f>SUM(O70:O97)</f>
        <v>2.7199999999999993</v>
      </c>
      <c r="P69" s="158"/>
      <c r="Q69" s="158">
        <f>SUM(Q70:Q97)</f>
        <v>2.54</v>
      </c>
      <c r="R69" s="159"/>
      <c r="S69" s="159"/>
      <c r="T69" s="159"/>
      <c r="U69" s="159"/>
      <c r="V69" s="159">
        <f>SUM(V70:V97)</f>
        <v>445.36999999999995</v>
      </c>
      <c r="W69" s="159"/>
      <c r="X69" s="159"/>
      <c r="Y69" s="159"/>
      <c r="AG69" t="s">
        <v>193</v>
      </c>
    </row>
    <row r="70" spans="1:60" ht="22.5" outlineLevel="1" x14ac:dyDescent="0.2">
      <c r="A70" s="173">
        <v>53</v>
      </c>
      <c r="B70" s="174" t="s">
        <v>1397</v>
      </c>
      <c r="C70" s="180" t="s">
        <v>1398</v>
      </c>
      <c r="D70" s="175" t="s">
        <v>344</v>
      </c>
      <c r="E70" s="176">
        <v>450</v>
      </c>
      <c r="F70" s="177"/>
      <c r="G70" s="178">
        <f t="shared" ref="G70:G97" si="21">ROUND(E70*F70,2)</f>
        <v>0</v>
      </c>
      <c r="H70" s="157">
        <v>0</v>
      </c>
      <c r="I70" s="156">
        <f t="shared" ref="I70:I97" si="22">ROUND(E70*H70,2)</f>
        <v>0</v>
      </c>
      <c r="J70" s="157">
        <v>77.400000000000006</v>
      </c>
      <c r="K70" s="156">
        <f t="shared" ref="K70:K97" si="23">ROUND(E70*J70,2)</f>
        <v>34830</v>
      </c>
      <c r="L70" s="156">
        <v>21</v>
      </c>
      <c r="M70" s="156">
        <f t="shared" ref="M70:M97" si="24">G70*(1+L70/100)</f>
        <v>0</v>
      </c>
      <c r="N70" s="155">
        <v>0</v>
      </c>
      <c r="O70" s="155">
        <f t="shared" ref="O70:O97" si="25">ROUND(E70*N70,2)</f>
        <v>0</v>
      </c>
      <c r="P70" s="155">
        <v>2.1299999999999999E-3</v>
      </c>
      <c r="Q70" s="155">
        <f t="shared" ref="Q70:Q97" si="26">ROUND(E70*P70,2)</f>
        <v>0.96</v>
      </c>
      <c r="R70" s="156"/>
      <c r="S70" s="156" t="s">
        <v>231</v>
      </c>
      <c r="T70" s="156" t="s">
        <v>1294</v>
      </c>
      <c r="U70" s="156">
        <v>0.17299999999999999</v>
      </c>
      <c r="V70" s="156">
        <f t="shared" ref="V70:V97" si="27">ROUND(E70*U70,2)</f>
        <v>77.849999999999994</v>
      </c>
      <c r="W70" s="156"/>
      <c r="X70" s="156" t="s">
        <v>199</v>
      </c>
      <c r="Y70" s="156" t="s">
        <v>200</v>
      </c>
      <c r="Z70" s="146"/>
      <c r="AA70" s="146"/>
      <c r="AB70" s="146"/>
      <c r="AC70" s="146"/>
      <c r="AD70" s="146"/>
      <c r="AE70" s="146"/>
      <c r="AF70" s="146"/>
      <c r="AG70" s="146" t="s">
        <v>677</v>
      </c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</row>
    <row r="71" spans="1:60" ht="22.5" outlineLevel="1" x14ac:dyDescent="0.2">
      <c r="A71" s="173">
        <v>54</v>
      </c>
      <c r="B71" s="174" t="s">
        <v>1399</v>
      </c>
      <c r="C71" s="180" t="s">
        <v>1400</v>
      </c>
      <c r="D71" s="175" t="s">
        <v>344</v>
      </c>
      <c r="E71" s="176">
        <v>250</v>
      </c>
      <c r="F71" s="177"/>
      <c r="G71" s="178">
        <f t="shared" si="21"/>
        <v>0</v>
      </c>
      <c r="H71" s="157">
        <v>0</v>
      </c>
      <c r="I71" s="156">
        <f t="shared" si="22"/>
        <v>0</v>
      </c>
      <c r="J71" s="157">
        <v>91.2</v>
      </c>
      <c r="K71" s="156">
        <f t="shared" si="23"/>
        <v>22800</v>
      </c>
      <c r="L71" s="156">
        <v>21</v>
      </c>
      <c r="M71" s="156">
        <f t="shared" si="24"/>
        <v>0</v>
      </c>
      <c r="N71" s="155">
        <v>0</v>
      </c>
      <c r="O71" s="155">
        <f t="shared" si="25"/>
        <v>0</v>
      </c>
      <c r="P71" s="155">
        <v>4.9699999999999996E-3</v>
      </c>
      <c r="Q71" s="155">
        <f t="shared" si="26"/>
        <v>1.24</v>
      </c>
      <c r="R71" s="156"/>
      <c r="S71" s="156" t="s">
        <v>231</v>
      </c>
      <c r="T71" s="156" t="s">
        <v>1294</v>
      </c>
      <c r="U71" s="156">
        <v>0.20399999999999999</v>
      </c>
      <c r="V71" s="156">
        <f t="shared" si="27"/>
        <v>51</v>
      </c>
      <c r="W71" s="156"/>
      <c r="X71" s="156" t="s">
        <v>199</v>
      </c>
      <c r="Y71" s="156" t="s">
        <v>200</v>
      </c>
      <c r="Z71" s="146"/>
      <c r="AA71" s="146"/>
      <c r="AB71" s="146"/>
      <c r="AC71" s="146"/>
      <c r="AD71" s="146"/>
      <c r="AE71" s="146"/>
      <c r="AF71" s="146"/>
      <c r="AG71" s="146" t="s">
        <v>677</v>
      </c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</row>
    <row r="72" spans="1:60" ht="22.5" outlineLevel="1" x14ac:dyDescent="0.2">
      <c r="A72" s="173">
        <v>55</v>
      </c>
      <c r="B72" s="174" t="s">
        <v>1401</v>
      </c>
      <c r="C72" s="180" t="s">
        <v>1402</v>
      </c>
      <c r="D72" s="175" t="s">
        <v>344</v>
      </c>
      <c r="E72" s="176">
        <v>50</v>
      </c>
      <c r="F72" s="177"/>
      <c r="G72" s="178">
        <f t="shared" si="21"/>
        <v>0</v>
      </c>
      <c r="H72" s="157">
        <v>0</v>
      </c>
      <c r="I72" s="156">
        <f t="shared" si="22"/>
        <v>0</v>
      </c>
      <c r="J72" s="157">
        <v>107</v>
      </c>
      <c r="K72" s="156">
        <f t="shared" si="23"/>
        <v>5350</v>
      </c>
      <c r="L72" s="156">
        <v>21</v>
      </c>
      <c r="M72" s="156">
        <f t="shared" si="24"/>
        <v>0</v>
      </c>
      <c r="N72" s="155">
        <v>0</v>
      </c>
      <c r="O72" s="155">
        <f t="shared" si="25"/>
        <v>0</v>
      </c>
      <c r="P72" s="155">
        <v>6.7000000000000002E-3</v>
      </c>
      <c r="Q72" s="155">
        <f t="shared" si="26"/>
        <v>0.34</v>
      </c>
      <c r="R72" s="156"/>
      <c r="S72" s="156" t="s">
        <v>231</v>
      </c>
      <c r="T72" s="156" t="s">
        <v>1294</v>
      </c>
      <c r="U72" s="156">
        <v>0.23899999999999999</v>
      </c>
      <c r="V72" s="156">
        <f t="shared" si="27"/>
        <v>11.95</v>
      </c>
      <c r="W72" s="156"/>
      <c r="X72" s="156" t="s">
        <v>199</v>
      </c>
      <c r="Y72" s="156" t="s">
        <v>200</v>
      </c>
      <c r="Z72" s="146"/>
      <c r="AA72" s="146"/>
      <c r="AB72" s="146"/>
      <c r="AC72" s="146"/>
      <c r="AD72" s="146"/>
      <c r="AE72" s="146"/>
      <c r="AF72" s="146"/>
      <c r="AG72" s="146" t="s">
        <v>677</v>
      </c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</row>
    <row r="73" spans="1:60" ht="22.5" outlineLevel="1" x14ac:dyDescent="0.2">
      <c r="A73" s="173">
        <v>56</v>
      </c>
      <c r="B73" s="174" t="s">
        <v>1403</v>
      </c>
      <c r="C73" s="180" t="s">
        <v>1404</v>
      </c>
      <c r="D73" s="175" t="s">
        <v>344</v>
      </c>
      <c r="E73" s="176">
        <v>895</v>
      </c>
      <c r="F73" s="177"/>
      <c r="G73" s="178">
        <f t="shared" si="21"/>
        <v>0</v>
      </c>
      <c r="H73" s="157">
        <v>0</v>
      </c>
      <c r="I73" s="156">
        <f t="shared" si="22"/>
        <v>0</v>
      </c>
      <c r="J73" s="157">
        <v>364</v>
      </c>
      <c r="K73" s="156">
        <f t="shared" si="23"/>
        <v>325780</v>
      </c>
      <c r="L73" s="156">
        <v>21</v>
      </c>
      <c r="M73" s="156">
        <f t="shared" si="24"/>
        <v>0</v>
      </c>
      <c r="N73" s="155">
        <v>8.4000000000000003E-4</v>
      </c>
      <c r="O73" s="155">
        <f t="shared" si="25"/>
        <v>0.75</v>
      </c>
      <c r="P73" s="155">
        <v>0</v>
      </c>
      <c r="Q73" s="155">
        <f t="shared" si="26"/>
        <v>0</v>
      </c>
      <c r="R73" s="156"/>
      <c r="S73" s="156" t="s">
        <v>1293</v>
      </c>
      <c r="T73" s="156" t="s">
        <v>1294</v>
      </c>
      <c r="U73" s="156">
        <v>0</v>
      </c>
      <c r="V73" s="156">
        <f t="shared" si="27"/>
        <v>0</v>
      </c>
      <c r="W73" s="156"/>
      <c r="X73" s="156" t="s">
        <v>199</v>
      </c>
      <c r="Y73" s="156" t="s">
        <v>200</v>
      </c>
      <c r="Z73" s="146"/>
      <c r="AA73" s="146"/>
      <c r="AB73" s="146"/>
      <c r="AC73" s="146"/>
      <c r="AD73" s="146"/>
      <c r="AE73" s="146"/>
      <c r="AF73" s="146"/>
      <c r="AG73" s="146" t="s">
        <v>677</v>
      </c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</row>
    <row r="74" spans="1:60" ht="22.5" outlineLevel="1" x14ac:dyDescent="0.2">
      <c r="A74" s="173">
        <v>57</v>
      </c>
      <c r="B74" s="174" t="s">
        <v>1405</v>
      </c>
      <c r="C74" s="180" t="s">
        <v>1406</v>
      </c>
      <c r="D74" s="175" t="s">
        <v>344</v>
      </c>
      <c r="E74" s="176">
        <v>285</v>
      </c>
      <c r="F74" s="177"/>
      <c r="G74" s="178">
        <f t="shared" si="21"/>
        <v>0</v>
      </c>
      <c r="H74" s="157">
        <v>0</v>
      </c>
      <c r="I74" s="156">
        <f t="shared" si="22"/>
        <v>0</v>
      </c>
      <c r="J74" s="157">
        <v>443</v>
      </c>
      <c r="K74" s="156">
        <f t="shared" si="23"/>
        <v>126255</v>
      </c>
      <c r="L74" s="156">
        <v>21</v>
      </c>
      <c r="M74" s="156">
        <f t="shared" si="24"/>
        <v>0</v>
      </c>
      <c r="N74" s="155">
        <v>1.16E-3</v>
      </c>
      <c r="O74" s="155">
        <f t="shared" si="25"/>
        <v>0.33</v>
      </c>
      <c r="P74" s="155">
        <v>0</v>
      </c>
      <c r="Q74" s="155">
        <f t="shared" si="26"/>
        <v>0</v>
      </c>
      <c r="R74" s="156"/>
      <c r="S74" s="156" t="s">
        <v>1293</v>
      </c>
      <c r="T74" s="156" t="s">
        <v>1294</v>
      </c>
      <c r="U74" s="156">
        <v>0</v>
      </c>
      <c r="V74" s="156">
        <f t="shared" si="27"/>
        <v>0</v>
      </c>
      <c r="W74" s="156"/>
      <c r="X74" s="156" t="s">
        <v>199</v>
      </c>
      <c r="Y74" s="156" t="s">
        <v>200</v>
      </c>
      <c r="Z74" s="146"/>
      <c r="AA74" s="146"/>
      <c r="AB74" s="146"/>
      <c r="AC74" s="146"/>
      <c r="AD74" s="146"/>
      <c r="AE74" s="146"/>
      <c r="AF74" s="146"/>
      <c r="AG74" s="146" t="s">
        <v>677</v>
      </c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</row>
    <row r="75" spans="1:60" ht="22.5" outlineLevel="1" x14ac:dyDescent="0.2">
      <c r="A75" s="173">
        <v>58</v>
      </c>
      <c r="B75" s="174" t="s">
        <v>1407</v>
      </c>
      <c r="C75" s="180" t="s">
        <v>1408</v>
      </c>
      <c r="D75" s="175" t="s">
        <v>344</v>
      </c>
      <c r="E75" s="176">
        <v>160</v>
      </c>
      <c r="F75" s="177"/>
      <c r="G75" s="178">
        <f t="shared" si="21"/>
        <v>0</v>
      </c>
      <c r="H75" s="157">
        <v>0</v>
      </c>
      <c r="I75" s="156">
        <f t="shared" si="22"/>
        <v>0</v>
      </c>
      <c r="J75" s="157">
        <v>524</v>
      </c>
      <c r="K75" s="156">
        <f t="shared" si="23"/>
        <v>83840</v>
      </c>
      <c r="L75" s="156">
        <v>21</v>
      </c>
      <c r="M75" s="156">
        <f t="shared" si="24"/>
        <v>0</v>
      </c>
      <c r="N75" s="155">
        <v>1.4400000000000001E-3</v>
      </c>
      <c r="O75" s="155">
        <f t="shared" si="25"/>
        <v>0.23</v>
      </c>
      <c r="P75" s="155">
        <v>0</v>
      </c>
      <c r="Q75" s="155">
        <f t="shared" si="26"/>
        <v>0</v>
      </c>
      <c r="R75" s="156"/>
      <c r="S75" s="156" t="s">
        <v>1293</v>
      </c>
      <c r="T75" s="156" t="s">
        <v>1294</v>
      </c>
      <c r="U75" s="156">
        <v>0</v>
      </c>
      <c r="V75" s="156">
        <f t="shared" si="27"/>
        <v>0</v>
      </c>
      <c r="W75" s="156"/>
      <c r="X75" s="156" t="s">
        <v>199</v>
      </c>
      <c r="Y75" s="156" t="s">
        <v>200</v>
      </c>
      <c r="Z75" s="146"/>
      <c r="AA75" s="146"/>
      <c r="AB75" s="146"/>
      <c r="AC75" s="146"/>
      <c r="AD75" s="146"/>
      <c r="AE75" s="146"/>
      <c r="AF75" s="146"/>
      <c r="AG75" s="146" t="s">
        <v>677</v>
      </c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</row>
    <row r="76" spans="1:60" ht="22.5" outlineLevel="1" x14ac:dyDescent="0.2">
      <c r="A76" s="173">
        <v>59</v>
      </c>
      <c r="B76" s="174" t="s">
        <v>1409</v>
      </c>
      <c r="C76" s="180" t="s">
        <v>1410</v>
      </c>
      <c r="D76" s="175" t="s">
        <v>344</v>
      </c>
      <c r="E76" s="176">
        <v>95</v>
      </c>
      <c r="F76" s="177"/>
      <c r="G76" s="178">
        <f t="shared" si="21"/>
        <v>0</v>
      </c>
      <c r="H76" s="157">
        <v>0</v>
      </c>
      <c r="I76" s="156">
        <f t="shared" si="22"/>
        <v>0</v>
      </c>
      <c r="J76" s="157">
        <v>633</v>
      </c>
      <c r="K76" s="156">
        <f t="shared" si="23"/>
        <v>60135</v>
      </c>
      <c r="L76" s="156">
        <v>21</v>
      </c>
      <c r="M76" s="156">
        <f t="shared" si="24"/>
        <v>0</v>
      </c>
      <c r="N76" s="155">
        <v>2.81E-3</v>
      </c>
      <c r="O76" s="155">
        <f t="shared" si="25"/>
        <v>0.27</v>
      </c>
      <c r="P76" s="155">
        <v>0</v>
      </c>
      <c r="Q76" s="155">
        <f t="shared" si="26"/>
        <v>0</v>
      </c>
      <c r="R76" s="156"/>
      <c r="S76" s="156" t="s">
        <v>1293</v>
      </c>
      <c r="T76" s="156" t="s">
        <v>1294</v>
      </c>
      <c r="U76" s="156">
        <v>0</v>
      </c>
      <c r="V76" s="156">
        <f t="shared" si="27"/>
        <v>0</v>
      </c>
      <c r="W76" s="156"/>
      <c r="X76" s="156" t="s">
        <v>199</v>
      </c>
      <c r="Y76" s="156" t="s">
        <v>200</v>
      </c>
      <c r="Z76" s="146"/>
      <c r="AA76" s="146"/>
      <c r="AB76" s="146"/>
      <c r="AC76" s="146"/>
      <c r="AD76" s="146"/>
      <c r="AE76" s="146"/>
      <c r="AF76" s="146"/>
      <c r="AG76" s="146" t="s">
        <v>677</v>
      </c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</row>
    <row r="77" spans="1:60" ht="22.5" outlineLevel="1" x14ac:dyDescent="0.2">
      <c r="A77" s="173">
        <v>60</v>
      </c>
      <c r="B77" s="174" t="s">
        <v>1411</v>
      </c>
      <c r="C77" s="180" t="s">
        <v>1412</v>
      </c>
      <c r="D77" s="175" t="s">
        <v>344</v>
      </c>
      <c r="E77" s="176">
        <v>75</v>
      </c>
      <c r="F77" s="177"/>
      <c r="G77" s="178">
        <f t="shared" si="21"/>
        <v>0</v>
      </c>
      <c r="H77" s="157">
        <v>0</v>
      </c>
      <c r="I77" s="156">
        <f t="shared" si="22"/>
        <v>0</v>
      </c>
      <c r="J77" s="157">
        <v>836</v>
      </c>
      <c r="K77" s="156">
        <f t="shared" si="23"/>
        <v>62700</v>
      </c>
      <c r="L77" s="156">
        <v>21</v>
      </c>
      <c r="M77" s="156">
        <f t="shared" si="24"/>
        <v>0</v>
      </c>
      <c r="N77" s="155">
        <v>3.62E-3</v>
      </c>
      <c r="O77" s="155">
        <f t="shared" si="25"/>
        <v>0.27</v>
      </c>
      <c r="P77" s="155">
        <v>0</v>
      </c>
      <c r="Q77" s="155">
        <f t="shared" si="26"/>
        <v>0</v>
      </c>
      <c r="R77" s="156"/>
      <c r="S77" s="156" t="s">
        <v>1293</v>
      </c>
      <c r="T77" s="156" t="s">
        <v>1294</v>
      </c>
      <c r="U77" s="156">
        <v>0</v>
      </c>
      <c r="V77" s="156">
        <f t="shared" si="27"/>
        <v>0</v>
      </c>
      <c r="W77" s="156"/>
      <c r="X77" s="156" t="s">
        <v>199</v>
      </c>
      <c r="Y77" s="156" t="s">
        <v>200</v>
      </c>
      <c r="Z77" s="146"/>
      <c r="AA77" s="146"/>
      <c r="AB77" s="146"/>
      <c r="AC77" s="146"/>
      <c r="AD77" s="146"/>
      <c r="AE77" s="146"/>
      <c r="AF77" s="146"/>
      <c r="AG77" s="146" t="s">
        <v>677</v>
      </c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</row>
    <row r="78" spans="1:60" ht="22.5" outlineLevel="1" x14ac:dyDescent="0.2">
      <c r="A78" s="173">
        <v>61</v>
      </c>
      <c r="B78" s="174" t="s">
        <v>1413</v>
      </c>
      <c r="C78" s="180" t="s">
        <v>1414</v>
      </c>
      <c r="D78" s="175" t="s">
        <v>344</v>
      </c>
      <c r="E78" s="176">
        <v>33</v>
      </c>
      <c r="F78" s="177"/>
      <c r="G78" s="178">
        <f t="shared" si="21"/>
        <v>0</v>
      </c>
      <c r="H78" s="157">
        <v>0</v>
      </c>
      <c r="I78" s="156">
        <f t="shared" si="22"/>
        <v>0</v>
      </c>
      <c r="J78" s="157">
        <v>1040</v>
      </c>
      <c r="K78" s="156">
        <f t="shared" si="23"/>
        <v>34320</v>
      </c>
      <c r="L78" s="156">
        <v>21</v>
      </c>
      <c r="M78" s="156">
        <f t="shared" si="24"/>
        <v>0</v>
      </c>
      <c r="N78" s="155">
        <v>6.1000000000000004E-3</v>
      </c>
      <c r="O78" s="155">
        <f t="shared" si="25"/>
        <v>0.2</v>
      </c>
      <c r="P78" s="155">
        <v>0</v>
      </c>
      <c r="Q78" s="155">
        <f t="shared" si="26"/>
        <v>0</v>
      </c>
      <c r="R78" s="156"/>
      <c r="S78" s="156" t="s">
        <v>1293</v>
      </c>
      <c r="T78" s="156" t="s">
        <v>1294</v>
      </c>
      <c r="U78" s="156">
        <v>0</v>
      </c>
      <c r="V78" s="156">
        <f t="shared" si="27"/>
        <v>0</v>
      </c>
      <c r="W78" s="156"/>
      <c r="X78" s="156" t="s">
        <v>199</v>
      </c>
      <c r="Y78" s="156" t="s">
        <v>200</v>
      </c>
      <c r="Z78" s="146"/>
      <c r="AA78" s="146"/>
      <c r="AB78" s="146"/>
      <c r="AC78" s="146"/>
      <c r="AD78" s="146"/>
      <c r="AE78" s="146"/>
      <c r="AF78" s="146"/>
      <c r="AG78" s="146" t="s">
        <v>677</v>
      </c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</row>
    <row r="79" spans="1:60" ht="22.5" outlineLevel="1" x14ac:dyDescent="0.2">
      <c r="A79" s="173">
        <v>62</v>
      </c>
      <c r="B79" s="174" t="s">
        <v>1415</v>
      </c>
      <c r="C79" s="180" t="s">
        <v>1416</v>
      </c>
      <c r="D79" s="175" t="s">
        <v>344</v>
      </c>
      <c r="E79" s="176">
        <v>50</v>
      </c>
      <c r="F79" s="177"/>
      <c r="G79" s="178">
        <f t="shared" si="21"/>
        <v>0</v>
      </c>
      <c r="H79" s="157">
        <v>0</v>
      </c>
      <c r="I79" s="156">
        <f t="shared" si="22"/>
        <v>0</v>
      </c>
      <c r="J79" s="157">
        <v>377</v>
      </c>
      <c r="K79" s="156">
        <f t="shared" si="23"/>
        <v>18850</v>
      </c>
      <c r="L79" s="156">
        <v>21</v>
      </c>
      <c r="M79" s="156">
        <f t="shared" si="24"/>
        <v>0</v>
      </c>
      <c r="N79" s="155">
        <v>9.7999999999999997E-4</v>
      </c>
      <c r="O79" s="155">
        <f t="shared" si="25"/>
        <v>0.05</v>
      </c>
      <c r="P79" s="155">
        <v>0</v>
      </c>
      <c r="Q79" s="155">
        <f t="shared" si="26"/>
        <v>0</v>
      </c>
      <c r="R79" s="156"/>
      <c r="S79" s="156" t="s">
        <v>1293</v>
      </c>
      <c r="T79" s="156" t="s">
        <v>1294</v>
      </c>
      <c r="U79" s="156">
        <v>0</v>
      </c>
      <c r="V79" s="156">
        <f t="shared" si="27"/>
        <v>0</v>
      </c>
      <c r="W79" s="156"/>
      <c r="X79" s="156" t="s">
        <v>199</v>
      </c>
      <c r="Y79" s="156" t="s">
        <v>200</v>
      </c>
      <c r="Z79" s="146"/>
      <c r="AA79" s="146"/>
      <c r="AB79" s="146"/>
      <c r="AC79" s="146"/>
      <c r="AD79" s="146"/>
      <c r="AE79" s="146"/>
      <c r="AF79" s="146"/>
      <c r="AG79" s="146" t="s">
        <v>677</v>
      </c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</row>
    <row r="80" spans="1:60" ht="22.5" outlineLevel="1" x14ac:dyDescent="0.2">
      <c r="A80" s="173">
        <v>63</v>
      </c>
      <c r="B80" s="174" t="s">
        <v>1417</v>
      </c>
      <c r="C80" s="180" t="s">
        <v>1418</v>
      </c>
      <c r="D80" s="175" t="s">
        <v>344</v>
      </c>
      <c r="E80" s="176">
        <v>165</v>
      </c>
      <c r="F80" s="177"/>
      <c r="G80" s="178">
        <f t="shared" si="21"/>
        <v>0</v>
      </c>
      <c r="H80" s="157">
        <v>0</v>
      </c>
      <c r="I80" s="156">
        <f t="shared" si="22"/>
        <v>0</v>
      </c>
      <c r="J80" s="157">
        <v>460</v>
      </c>
      <c r="K80" s="156">
        <f t="shared" si="23"/>
        <v>75900</v>
      </c>
      <c r="L80" s="156">
        <v>21</v>
      </c>
      <c r="M80" s="156">
        <f t="shared" si="24"/>
        <v>0</v>
      </c>
      <c r="N80" s="155">
        <v>1.2600000000000001E-3</v>
      </c>
      <c r="O80" s="155">
        <f t="shared" si="25"/>
        <v>0.21</v>
      </c>
      <c r="P80" s="155">
        <v>0</v>
      </c>
      <c r="Q80" s="155">
        <f t="shared" si="26"/>
        <v>0</v>
      </c>
      <c r="R80" s="156"/>
      <c r="S80" s="156" t="s">
        <v>1293</v>
      </c>
      <c r="T80" s="156" t="s">
        <v>1294</v>
      </c>
      <c r="U80" s="156">
        <v>0</v>
      </c>
      <c r="V80" s="156">
        <f t="shared" si="27"/>
        <v>0</v>
      </c>
      <c r="W80" s="156"/>
      <c r="X80" s="156" t="s">
        <v>199</v>
      </c>
      <c r="Y80" s="156" t="s">
        <v>200</v>
      </c>
      <c r="Z80" s="146"/>
      <c r="AA80" s="146"/>
      <c r="AB80" s="146"/>
      <c r="AC80" s="146"/>
      <c r="AD80" s="146"/>
      <c r="AE80" s="146"/>
      <c r="AF80" s="146"/>
      <c r="AG80" s="146" t="s">
        <v>677</v>
      </c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</row>
    <row r="81" spans="1:60" ht="22.5" outlineLevel="1" x14ac:dyDescent="0.2">
      <c r="A81" s="173">
        <v>64</v>
      </c>
      <c r="B81" s="174" t="s">
        <v>1419</v>
      </c>
      <c r="C81" s="180" t="s">
        <v>1420</v>
      </c>
      <c r="D81" s="175" t="s">
        <v>344</v>
      </c>
      <c r="E81" s="176">
        <v>13</v>
      </c>
      <c r="F81" s="177"/>
      <c r="G81" s="178">
        <f t="shared" si="21"/>
        <v>0</v>
      </c>
      <c r="H81" s="157">
        <v>0</v>
      </c>
      <c r="I81" s="156">
        <f t="shared" si="22"/>
        <v>0</v>
      </c>
      <c r="J81" s="157">
        <v>547</v>
      </c>
      <c r="K81" s="156">
        <f t="shared" si="23"/>
        <v>7111</v>
      </c>
      <c r="L81" s="156">
        <v>21</v>
      </c>
      <c r="M81" s="156">
        <f t="shared" si="24"/>
        <v>0</v>
      </c>
      <c r="N81" s="155">
        <v>1.5299999999999999E-3</v>
      </c>
      <c r="O81" s="155">
        <f t="shared" si="25"/>
        <v>0.02</v>
      </c>
      <c r="P81" s="155">
        <v>0</v>
      </c>
      <c r="Q81" s="155">
        <f t="shared" si="26"/>
        <v>0</v>
      </c>
      <c r="R81" s="156"/>
      <c r="S81" s="156" t="s">
        <v>1293</v>
      </c>
      <c r="T81" s="156" t="s">
        <v>1294</v>
      </c>
      <c r="U81" s="156">
        <v>0</v>
      </c>
      <c r="V81" s="156">
        <f t="shared" si="27"/>
        <v>0</v>
      </c>
      <c r="W81" s="156"/>
      <c r="X81" s="156" t="s">
        <v>199</v>
      </c>
      <c r="Y81" s="156" t="s">
        <v>200</v>
      </c>
      <c r="Z81" s="146"/>
      <c r="AA81" s="146"/>
      <c r="AB81" s="146"/>
      <c r="AC81" s="146"/>
      <c r="AD81" s="146"/>
      <c r="AE81" s="146"/>
      <c r="AF81" s="146"/>
      <c r="AG81" s="146" t="s">
        <v>677</v>
      </c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</row>
    <row r="82" spans="1:60" ht="45" outlineLevel="1" x14ac:dyDescent="0.2">
      <c r="A82" s="173">
        <v>65</v>
      </c>
      <c r="B82" s="174" t="s">
        <v>1421</v>
      </c>
      <c r="C82" s="180" t="s">
        <v>1422</v>
      </c>
      <c r="D82" s="175" t="s">
        <v>344</v>
      </c>
      <c r="E82" s="176">
        <v>945</v>
      </c>
      <c r="F82" s="177"/>
      <c r="G82" s="178">
        <f t="shared" si="21"/>
        <v>0</v>
      </c>
      <c r="H82" s="157">
        <v>0</v>
      </c>
      <c r="I82" s="156">
        <f t="shared" si="22"/>
        <v>0</v>
      </c>
      <c r="J82" s="157">
        <v>79.3</v>
      </c>
      <c r="K82" s="156">
        <f t="shared" si="23"/>
        <v>74938.5</v>
      </c>
      <c r="L82" s="156">
        <v>21</v>
      </c>
      <c r="M82" s="156">
        <f t="shared" si="24"/>
        <v>0</v>
      </c>
      <c r="N82" s="155">
        <v>6.9999999999999994E-5</v>
      </c>
      <c r="O82" s="155">
        <f t="shared" si="25"/>
        <v>7.0000000000000007E-2</v>
      </c>
      <c r="P82" s="155">
        <v>0</v>
      </c>
      <c r="Q82" s="155">
        <f t="shared" si="26"/>
        <v>0</v>
      </c>
      <c r="R82" s="156"/>
      <c r="S82" s="156" t="s">
        <v>231</v>
      </c>
      <c r="T82" s="156" t="s">
        <v>1294</v>
      </c>
      <c r="U82" s="156">
        <v>0.13500000000000001</v>
      </c>
      <c r="V82" s="156">
        <f t="shared" si="27"/>
        <v>127.58</v>
      </c>
      <c r="W82" s="156"/>
      <c r="X82" s="156" t="s">
        <v>199</v>
      </c>
      <c r="Y82" s="156" t="s">
        <v>200</v>
      </c>
      <c r="Z82" s="146"/>
      <c r="AA82" s="146"/>
      <c r="AB82" s="146"/>
      <c r="AC82" s="146"/>
      <c r="AD82" s="146"/>
      <c r="AE82" s="146"/>
      <c r="AF82" s="146"/>
      <c r="AG82" s="146" t="s">
        <v>677</v>
      </c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</row>
    <row r="83" spans="1:60" ht="45" outlineLevel="1" x14ac:dyDescent="0.2">
      <c r="A83" s="173">
        <v>66</v>
      </c>
      <c r="B83" s="174" t="s">
        <v>1423</v>
      </c>
      <c r="C83" s="180" t="s">
        <v>1424</v>
      </c>
      <c r="D83" s="175" t="s">
        <v>344</v>
      </c>
      <c r="E83" s="176">
        <v>720</v>
      </c>
      <c r="F83" s="177"/>
      <c r="G83" s="178">
        <f t="shared" si="21"/>
        <v>0</v>
      </c>
      <c r="H83" s="157">
        <v>0</v>
      </c>
      <c r="I83" s="156">
        <f t="shared" si="22"/>
        <v>0</v>
      </c>
      <c r="J83" s="157">
        <v>99.3</v>
      </c>
      <c r="K83" s="156">
        <f t="shared" si="23"/>
        <v>71496</v>
      </c>
      <c r="L83" s="156">
        <v>21</v>
      </c>
      <c r="M83" s="156">
        <f t="shared" si="24"/>
        <v>0</v>
      </c>
      <c r="N83" s="155">
        <v>9.0000000000000006E-5</v>
      </c>
      <c r="O83" s="155">
        <f t="shared" si="25"/>
        <v>0.06</v>
      </c>
      <c r="P83" s="155">
        <v>0</v>
      </c>
      <c r="Q83" s="155">
        <f t="shared" si="26"/>
        <v>0</v>
      </c>
      <c r="R83" s="156"/>
      <c r="S83" s="156" t="s">
        <v>231</v>
      </c>
      <c r="T83" s="156" t="s">
        <v>1294</v>
      </c>
      <c r="U83" s="156">
        <v>0.13500000000000001</v>
      </c>
      <c r="V83" s="156">
        <f t="shared" si="27"/>
        <v>97.2</v>
      </c>
      <c r="W83" s="156"/>
      <c r="X83" s="156" t="s">
        <v>199</v>
      </c>
      <c r="Y83" s="156" t="s">
        <v>200</v>
      </c>
      <c r="Z83" s="146"/>
      <c r="AA83" s="146"/>
      <c r="AB83" s="146"/>
      <c r="AC83" s="146"/>
      <c r="AD83" s="146"/>
      <c r="AE83" s="146"/>
      <c r="AF83" s="146"/>
      <c r="AG83" s="146" t="s">
        <v>677</v>
      </c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</row>
    <row r="84" spans="1:60" ht="45" outlineLevel="1" x14ac:dyDescent="0.2">
      <c r="A84" s="173">
        <v>67</v>
      </c>
      <c r="B84" s="174" t="s">
        <v>1425</v>
      </c>
      <c r="C84" s="180" t="s">
        <v>1426</v>
      </c>
      <c r="D84" s="175" t="s">
        <v>344</v>
      </c>
      <c r="E84" s="176">
        <v>110</v>
      </c>
      <c r="F84" s="177"/>
      <c r="G84" s="178">
        <f t="shared" si="21"/>
        <v>0</v>
      </c>
      <c r="H84" s="157">
        <v>0</v>
      </c>
      <c r="I84" s="156">
        <f t="shared" si="22"/>
        <v>0</v>
      </c>
      <c r="J84" s="157">
        <v>106</v>
      </c>
      <c r="K84" s="156">
        <f t="shared" si="23"/>
        <v>11660</v>
      </c>
      <c r="L84" s="156">
        <v>21</v>
      </c>
      <c r="M84" s="156">
        <f t="shared" si="24"/>
        <v>0</v>
      </c>
      <c r="N84" s="155">
        <v>1.2E-4</v>
      </c>
      <c r="O84" s="155">
        <f t="shared" si="25"/>
        <v>0.01</v>
      </c>
      <c r="P84" s="155">
        <v>0</v>
      </c>
      <c r="Q84" s="155">
        <f t="shared" si="26"/>
        <v>0</v>
      </c>
      <c r="R84" s="156"/>
      <c r="S84" s="156" t="s">
        <v>231</v>
      </c>
      <c r="T84" s="156" t="s">
        <v>1294</v>
      </c>
      <c r="U84" s="156">
        <v>0.13500000000000001</v>
      </c>
      <c r="V84" s="156">
        <f t="shared" si="27"/>
        <v>14.85</v>
      </c>
      <c r="W84" s="156"/>
      <c r="X84" s="156" t="s">
        <v>199</v>
      </c>
      <c r="Y84" s="156" t="s">
        <v>200</v>
      </c>
      <c r="Z84" s="146"/>
      <c r="AA84" s="146"/>
      <c r="AB84" s="146"/>
      <c r="AC84" s="146"/>
      <c r="AD84" s="146"/>
      <c r="AE84" s="146"/>
      <c r="AF84" s="146"/>
      <c r="AG84" s="146" t="s">
        <v>677</v>
      </c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</row>
    <row r="85" spans="1:60" ht="22.5" outlineLevel="1" x14ac:dyDescent="0.2">
      <c r="A85" s="173">
        <v>68</v>
      </c>
      <c r="B85" s="174" t="s">
        <v>1427</v>
      </c>
      <c r="C85" s="180" t="s">
        <v>1428</v>
      </c>
      <c r="D85" s="175" t="s">
        <v>220</v>
      </c>
      <c r="E85" s="176">
        <v>127</v>
      </c>
      <c r="F85" s="177"/>
      <c r="G85" s="178">
        <f t="shared" si="21"/>
        <v>0</v>
      </c>
      <c r="H85" s="157">
        <v>0</v>
      </c>
      <c r="I85" s="156">
        <f t="shared" si="22"/>
        <v>0</v>
      </c>
      <c r="J85" s="157">
        <v>238</v>
      </c>
      <c r="K85" s="156">
        <f t="shared" si="23"/>
        <v>30226</v>
      </c>
      <c r="L85" s="156">
        <v>21</v>
      </c>
      <c r="M85" s="156">
        <f t="shared" si="24"/>
        <v>0</v>
      </c>
      <c r="N85" s="155">
        <v>0</v>
      </c>
      <c r="O85" s="155">
        <f t="shared" si="25"/>
        <v>0</v>
      </c>
      <c r="P85" s="155">
        <v>0</v>
      </c>
      <c r="Q85" s="155">
        <f t="shared" si="26"/>
        <v>0</v>
      </c>
      <c r="R85" s="156"/>
      <c r="S85" s="156" t="s">
        <v>231</v>
      </c>
      <c r="T85" s="156" t="s">
        <v>1294</v>
      </c>
      <c r="U85" s="156">
        <v>0.42499999999999999</v>
      </c>
      <c r="V85" s="156">
        <f t="shared" si="27"/>
        <v>53.98</v>
      </c>
      <c r="W85" s="156"/>
      <c r="X85" s="156" t="s">
        <v>199</v>
      </c>
      <c r="Y85" s="156" t="s">
        <v>200</v>
      </c>
      <c r="Z85" s="146"/>
      <c r="AA85" s="146"/>
      <c r="AB85" s="146"/>
      <c r="AC85" s="146"/>
      <c r="AD85" s="146"/>
      <c r="AE85" s="146"/>
      <c r="AF85" s="146"/>
      <c r="AG85" s="146" t="s">
        <v>677</v>
      </c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</row>
    <row r="86" spans="1:60" ht="22.5" outlineLevel="1" x14ac:dyDescent="0.2">
      <c r="A86" s="173">
        <v>69</v>
      </c>
      <c r="B86" s="174" t="s">
        <v>1429</v>
      </c>
      <c r="C86" s="180" t="s">
        <v>1430</v>
      </c>
      <c r="D86" s="175" t="s">
        <v>220</v>
      </c>
      <c r="E86" s="176">
        <v>2</v>
      </c>
      <c r="F86" s="177"/>
      <c r="G86" s="178">
        <f t="shared" si="21"/>
        <v>0</v>
      </c>
      <c r="H86" s="157">
        <v>0</v>
      </c>
      <c r="I86" s="156">
        <f t="shared" si="22"/>
        <v>0</v>
      </c>
      <c r="J86" s="157">
        <v>92.3</v>
      </c>
      <c r="K86" s="156">
        <f t="shared" si="23"/>
        <v>184.6</v>
      </c>
      <c r="L86" s="156">
        <v>21</v>
      </c>
      <c r="M86" s="156">
        <f t="shared" si="24"/>
        <v>0</v>
      </c>
      <c r="N86" s="155">
        <v>0</v>
      </c>
      <c r="O86" s="155">
        <f t="shared" si="25"/>
        <v>0</v>
      </c>
      <c r="P86" s="155">
        <v>0</v>
      </c>
      <c r="Q86" s="155">
        <f t="shared" si="26"/>
        <v>0</v>
      </c>
      <c r="R86" s="156"/>
      <c r="S86" s="156" t="s">
        <v>231</v>
      </c>
      <c r="T86" s="156" t="s">
        <v>1294</v>
      </c>
      <c r="U86" s="156">
        <v>0.16500000000000001</v>
      </c>
      <c r="V86" s="156">
        <f t="shared" si="27"/>
        <v>0.33</v>
      </c>
      <c r="W86" s="156"/>
      <c r="X86" s="156" t="s">
        <v>199</v>
      </c>
      <c r="Y86" s="156" t="s">
        <v>200</v>
      </c>
      <c r="Z86" s="146"/>
      <c r="AA86" s="146"/>
      <c r="AB86" s="146"/>
      <c r="AC86" s="146"/>
      <c r="AD86" s="146"/>
      <c r="AE86" s="146"/>
      <c r="AF86" s="146"/>
      <c r="AG86" s="146" t="s">
        <v>677</v>
      </c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</row>
    <row r="87" spans="1:60" ht="22.5" outlineLevel="1" x14ac:dyDescent="0.2">
      <c r="A87" s="173">
        <v>70</v>
      </c>
      <c r="B87" s="174" t="s">
        <v>1431</v>
      </c>
      <c r="C87" s="180" t="s">
        <v>1432</v>
      </c>
      <c r="D87" s="175" t="s">
        <v>196</v>
      </c>
      <c r="E87" s="176">
        <v>2</v>
      </c>
      <c r="F87" s="177"/>
      <c r="G87" s="178">
        <f t="shared" si="21"/>
        <v>0</v>
      </c>
      <c r="H87" s="157">
        <v>0</v>
      </c>
      <c r="I87" s="156">
        <f t="shared" si="22"/>
        <v>0</v>
      </c>
      <c r="J87" s="157">
        <v>8440</v>
      </c>
      <c r="K87" s="156">
        <f t="shared" si="23"/>
        <v>16880</v>
      </c>
      <c r="L87" s="156">
        <v>21</v>
      </c>
      <c r="M87" s="156">
        <f t="shared" si="24"/>
        <v>0</v>
      </c>
      <c r="N87" s="155">
        <v>1.7219999999999999E-2</v>
      </c>
      <c r="O87" s="155">
        <f t="shared" si="25"/>
        <v>0.03</v>
      </c>
      <c r="P87" s="155">
        <v>0</v>
      </c>
      <c r="Q87" s="155">
        <f t="shared" si="26"/>
        <v>0</v>
      </c>
      <c r="R87" s="156"/>
      <c r="S87" s="156" t="s">
        <v>1433</v>
      </c>
      <c r="T87" s="156" t="s">
        <v>1294</v>
      </c>
      <c r="U87" s="156">
        <v>1.095</v>
      </c>
      <c r="V87" s="156">
        <f t="shared" si="27"/>
        <v>2.19</v>
      </c>
      <c r="W87" s="156"/>
      <c r="X87" s="156" t="s">
        <v>199</v>
      </c>
      <c r="Y87" s="156" t="s">
        <v>200</v>
      </c>
      <c r="Z87" s="146"/>
      <c r="AA87" s="146"/>
      <c r="AB87" s="146"/>
      <c r="AC87" s="146"/>
      <c r="AD87" s="146"/>
      <c r="AE87" s="146"/>
      <c r="AF87" s="146"/>
      <c r="AG87" s="146" t="s">
        <v>677</v>
      </c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</row>
    <row r="88" spans="1:60" ht="22.5" outlineLevel="1" x14ac:dyDescent="0.2">
      <c r="A88" s="173">
        <v>71</v>
      </c>
      <c r="B88" s="174" t="s">
        <v>1434</v>
      </c>
      <c r="C88" s="180" t="s">
        <v>1435</v>
      </c>
      <c r="D88" s="175" t="s">
        <v>220</v>
      </c>
      <c r="E88" s="176">
        <v>4</v>
      </c>
      <c r="F88" s="177"/>
      <c r="G88" s="178">
        <f t="shared" si="21"/>
        <v>0</v>
      </c>
      <c r="H88" s="157">
        <v>0</v>
      </c>
      <c r="I88" s="156">
        <f t="shared" si="22"/>
        <v>0</v>
      </c>
      <c r="J88" s="157">
        <v>839</v>
      </c>
      <c r="K88" s="156">
        <f t="shared" si="23"/>
        <v>3356</v>
      </c>
      <c r="L88" s="156">
        <v>21</v>
      </c>
      <c r="M88" s="156">
        <f t="shared" si="24"/>
        <v>0</v>
      </c>
      <c r="N88" s="155">
        <v>7.6999999999999996E-4</v>
      </c>
      <c r="O88" s="155">
        <f t="shared" si="25"/>
        <v>0</v>
      </c>
      <c r="P88" s="155">
        <v>0</v>
      </c>
      <c r="Q88" s="155">
        <f t="shared" si="26"/>
        <v>0</v>
      </c>
      <c r="R88" s="156"/>
      <c r="S88" s="156" t="s">
        <v>1293</v>
      </c>
      <c r="T88" s="156" t="s">
        <v>1294</v>
      </c>
      <c r="U88" s="156">
        <v>0</v>
      </c>
      <c r="V88" s="156">
        <f t="shared" si="27"/>
        <v>0</v>
      </c>
      <c r="W88" s="156"/>
      <c r="X88" s="156" t="s">
        <v>199</v>
      </c>
      <c r="Y88" s="156" t="s">
        <v>200</v>
      </c>
      <c r="Z88" s="146"/>
      <c r="AA88" s="146"/>
      <c r="AB88" s="146"/>
      <c r="AC88" s="146"/>
      <c r="AD88" s="146"/>
      <c r="AE88" s="146"/>
      <c r="AF88" s="146"/>
      <c r="AG88" s="146" t="s">
        <v>677</v>
      </c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</row>
    <row r="89" spans="1:60" ht="22.5" outlineLevel="1" x14ac:dyDescent="0.2">
      <c r="A89" s="173">
        <v>72</v>
      </c>
      <c r="B89" s="174" t="s">
        <v>1436</v>
      </c>
      <c r="C89" s="180" t="s">
        <v>1437</v>
      </c>
      <c r="D89" s="175" t="s">
        <v>220</v>
      </c>
      <c r="E89" s="176">
        <v>2</v>
      </c>
      <c r="F89" s="177"/>
      <c r="G89" s="178">
        <f t="shared" si="21"/>
        <v>0</v>
      </c>
      <c r="H89" s="157">
        <v>0</v>
      </c>
      <c r="I89" s="156">
        <f t="shared" si="22"/>
        <v>0</v>
      </c>
      <c r="J89" s="157">
        <v>7010</v>
      </c>
      <c r="K89" s="156">
        <f t="shared" si="23"/>
        <v>14020</v>
      </c>
      <c r="L89" s="156">
        <v>21</v>
      </c>
      <c r="M89" s="156">
        <f t="shared" si="24"/>
        <v>0</v>
      </c>
      <c r="N89" s="155">
        <v>8.8299999999999993E-3</v>
      </c>
      <c r="O89" s="155">
        <f t="shared" si="25"/>
        <v>0.02</v>
      </c>
      <c r="P89" s="155">
        <v>0</v>
      </c>
      <c r="Q89" s="155">
        <f t="shared" si="26"/>
        <v>0</v>
      </c>
      <c r="R89" s="156"/>
      <c r="S89" s="156" t="s">
        <v>231</v>
      </c>
      <c r="T89" s="156" t="s">
        <v>1294</v>
      </c>
      <c r="U89" s="156">
        <v>0.92</v>
      </c>
      <c r="V89" s="156">
        <f t="shared" si="27"/>
        <v>1.84</v>
      </c>
      <c r="W89" s="156"/>
      <c r="X89" s="156" t="s">
        <v>199</v>
      </c>
      <c r="Y89" s="156" t="s">
        <v>200</v>
      </c>
      <c r="Z89" s="146"/>
      <c r="AA89" s="146"/>
      <c r="AB89" s="146"/>
      <c r="AC89" s="146"/>
      <c r="AD89" s="146"/>
      <c r="AE89" s="146"/>
      <c r="AF89" s="146"/>
      <c r="AG89" s="146" t="s">
        <v>677</v>
      </c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</row>
    <row r="90" spans="1:60" ht="22.5" outlineLevel="1" x14ac:dyDescent="0.2">
      <c r="A90" s="173">
        <v>73</v>
      </c>
      <c r="B90" s="174" t="s">
        <v>1438</v>
      </c>
      <c r="C90" s="180" t="s">
        <v>1439</v>
      </c>
      <c r="D90" s="175" t="s">
        <v>220</v>
      </c>
      <c r="E90" s="176">
        <v>4</v>
      </c>
      <c r="F90" s="177"/>
      <c r="G90" s="178">
        <f t="shared" si="21"/>
        <v>0</v>
      </c>
      <c r="H90" s="157">
        <v>0</v>
      </c>
      <c r="I90" s="156">
        <f t="shared" si="22"/>
        <v>0</v>
      </c>
      <c r="J90" s="157">
        <v>1540</v>
      </c>
      <c r="K90" s="156">
        <f t="shared" si="23"/>
        <v>6160</v>
      </c>
      <c r="L90" s="156">
        <v>21</v>
      </c>
      <c r="M90" s="156">
        <f t="shared" si="24"/>
        <v>0</v>
      </c>
      <c r="N90" s="155">
        <v>1.6800000000000001E-3</v>
      </c>
      <c r="O90" s="155">
        <f t="shared" si="25"/>
        <v>0.01</v>
      </c>
      <c r="P90" s="155">
        <v>0</v>
      </c>
      <c r="Q90" s="155">
        <f t="shared" si="26"/>
        <v>0</v>
      </c>
      <c r="R90" s="156"/>
      <c r="S90" s="156" t="s">
        <v>1293</v>
      </c>
      <c r="T90" s="156" t="s">
        <v>1294</v>
      </c>
      <c r="U90" s="156">
        <v>0</v>
      </c>
      <c r="V90" s="156">
        <f t="shared" si="27"/>
        <v>0</v>
      </c>
      <c r="W90" s="156"/>
      <c r="X90" s="156" t="s">
        <v>199</v>
      </c>
      <c r="Y90" s="156" t="s">
        <v>200</v>
      </c>
      <c r="Z90" s="146"/>
      <c r="AA90" s="146"/>
      <c r="AB90" s="146"/>
      <c r="AC90" s="146"/>
      <c r="AD90" s="146"/>
      <c r="AE90" s="146"/>
      <c r="AF90" s="146"/>
      <c r="AG90" s="146" t="s">
        <v>677</v>
      </c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</row>
    <row r="91" spans="1:60" ht="22.5" outlineLevel="1" x14ac:dyDescent="0.2">
      <c r="A91" s="173">
        <v>74</v>
      </c>
      <c r="B91" s="174" t="s">
        <v>1440</v>
      </c>
      <c r="C91" s="180" t="s">
        <v>1441</v>
      </c>
      <c r="D91" s="175" t="s">
        <v>220</v>
      </c>
      <c r="E91" s="176">
        <v>14</v>
      </c>
      <c r="F91" s="177"/>
      <c r="G91" s="178">
        <f t="shared" si="21"/>
        <v>0</v>
      </c>
      <c r="H91" s="157">
        <v>0</v>
      </c>
      <c r="I91" s="156">
        <f t="shared" si="22"/>
        <v>0</v>
      </c>
      <c r="J91" s="157">
        <v>1450</v>
      </c>
      <c r="K91" s="156">
        <f t="shared" si="23"/>
        <v>20300</v>
      </c>
      <c r="L91" s="156">
        <v>21</v>
      </c>
      <c r="M91" s="156">
        <f t="shared" si="24"/>
        <v>0</v>
      </c>
      <c r="N91" s="155">
        <v>8.0000000000000004E-4</v>
      </c>
      <c r="O91" s="155">
        <f t="shared" si="25"/>
        <v>0.01</v>
      </c>
      <c r="P91" s="155">
        <v>0</v>
      </c>
      <c r="Q91" s="155">
        <f t="shared" si="26"/>
        <v>0</v>
      </c>
      <c r="R91" s="156"/>
      <c r="S91" s="156" t="s">
        <v>1293</v>
      </c>
      <c r="T91" s="156" t="s">
        <v>1294</v>
      </c>
      <c r="U91" s="156">
        <v>0</v>
      </c>
      <c r="V91" s="156">
        <f t="shared" si="27"/>
        <v>0</v>
      </c>
      <c r="W91" s="156"/>
      <c r="X91" s="156" t="s">
        <v>199</v>
      </c>
      <c r="Y91" s="156" t="s">
        <v>200</v>
      </c>
      <c r="Z91" s="146"/>
      <c r="AA91" s="146"/>
      <c r="AB91" s="146"/>
      <c r="AC91" s="146"/>
      <c r="AD91" s="146"/>
      <c r="AE91" s="146"/>
      <c r="AF91" s="146"/>
      <c r="AG91" s="146" t="s">
        <v>677</v>
      </c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</row>
    <row r="92" spans="1:60" ht="22.5" outlineLevel="1" x14ac:dyDescent="0.2">
      <c r="A92" s="173">
        <v>75</v>
      </c>
      <c r="B92" s="174" t="s">
        <v>1442</v>
      </c>
      <c r="C92" s="180" t="s">
        <v>1443</v>
      </c>
      <c r="D92" s="175" t="s">
        <v>220</v>
      </c>
      <c r="E92" s="176">
        <v>4</v>
      </c>
      <c r="F92" s="177"/>
      <c r="G92" s="178">
        <f t="shared" si="21"/>
        <v>0</v>
      </c>
      <c r="H92" s="157">
        <v>0</v>
      </c>
      <c r="I92" s="156">
        <f t="shared" si="22"/>
        <v>0</v>
      </c>
      <c r="J92" s="157">
        <v>1240</v>
      </c>
      <c r="K92" s="156">
        <f t="shared" si="23"/>
        <v>4960</v>
      </c>
      <c r="L92" s="156">
        <v>21</v>
      </c>
      <c r="M92" s="156">
        <f t="shared" si="24"/>
        <v>0</v>
      </c>
      <c r="N92" s="155">
        <v>1.1999999999999999E-3</v>
      </c>
      <c r="O92" s="155">
        <f t="shared" si="25"/>
        <v>0</v>
      </c>
      <c r="P92" s="155">
        <v>0</v>
      </c>
      <c r="Q92" s="155">
        <f t="shared" si="26"/>
        <v>0</v>
      </c>
      <c r="R92" s="156"/>
      <c r="S92" s="156" t="s">
        <v>1293</v>
      </c>
      <c r="T92" s="156" t="s">
        <v>1294</v>
      </c>
      <c r="U92" s="156">
        <v>0</v>
      </c>
      <c r="V92" s="156">
        <f t="shared" si="27"/>
        <v>0</v>
      </c>
      <c r="W92" s="156"/>
      <c r="X92" s="156" t="s">
        <v>199</v>
      </c>
      <c r="Y92" s="156" t="s">
        <v>200</v>
      </c>
      <c r="Z92" s="146"/>
      <c r="AA92" s="146"/>
      <c r="AB92" s="146"/>
      <c r="AC92" s="146"/>
      <c r="AD92" s="146"/>
      <c r="AE92" s="146"/>
      <c r="AF92" s="146"/>
      <c r="AG92" s="146" t="s">
        <v>677</v>
      </c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</row>
    <row r="93" spans="1:60" ht="22.5" outlineLevel="1" x14ac:dyDescent="0.2">
      <c r="A93" s="173">
        <v>76</v>
      </c>
      <c r="B93" s="174" t="s">
        <v>1444</v>
      </c>
      <c r="C93" s="180" t="s">
        <v>1445</v>
      </c>
      <c r="D93" s="175" t="s">
        <v>220</v>
      </c>
      <c r="E93" s="176">
        <v>2</v>
      </c>
      <c r="F93" s="177"/>
      <c r="G93" s="178">
        <f t="shared" si="21"/>
        <v>0</v>
      </c>
      <c r="H93" s="157">
        <v>0</v>
      </c>
      <c r="I93" s="156">
        <f t="shared" si="22"/>
        <v>0</v>
      </c>
      <c r="J93" s="157">
        <v>2050</v>
      </c>
      <c r="K93" s="156">
        <f t="shared" si="23"/>
        <v>4100</v>
      </c>
      <c r="L93" s="156">
        <v>21</v>
      </c>
      <c r="M93" s="156">
        <f t="shared" si="24"/>
        <v>0</v>
      </c>
      <c r="N93" s="155">
        <v>1.8600000000000001E-3</v>
      </c>
      <c r="O93" s="155">
        <f t="shared" si="25"/>
        <v>0</v>
      </c>
      <c r="P93" s="155">
        <v>0</v>
      </c>
      <c r="Q93" s="155">
        <f t="shared" si="26"/>
        <v>0</v>
      </c>
      <c r="R93" s="156"/>
      <c r="S93" s="156" t="s">
        <v>1293</v>
      </c>
      <c r="T93" s="156" t="s">
        <v>1294</v>
      </c>
      <c r="U93" s="156">
        <v>0</v>
      </c>
      <c r="V93" s="156">
        <f t="shared" si="27"/>
        <v>0</v>
      </c>
      <c r="W93" s="156"/>
      <c r="X93" s="156" t="s">
        <v>199</v>
      </c>
      <c r="Y93" s="156" t="s">
        <v>200</v>
      </c>
      <c r="Z93" s="146"/>
      <c r="AA93" s="146"/>
      <c r="AB93" s="146"/>
      <c r="AC93" s="146"/>
      <c r="AD93" s="146"/>
      <c r="AE93" s="146"/>
      <c r="AF93" s="146"/>
      <c r="AG93" s="146" t="s">
        <v>677</v>
      </c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</row>
    <row r="94" spans="1:60" ht="22.5" outlineLevel="1" x14ac:dyDescent="0.2">
      <c r="A94" s="173">
        <v>77</v>
      </c>
      <c r="B94" s="174" t="s">
        <v>1446</v>
      </c>
      <c r="C94" s="180" t="s">
        <v>1447</v>
      </c>
      <c r="D94" s="175" t="s">
        <v>196</v>
      </c>
      <c r="E94" s="176">
        <v>4</v>
      </c>
      <c r="F94" s="177"/>
      <c r="G94" s="178">
        <f t="shared" si="21"/>
        <v>0</v>
      </c>
      <c r="H94" s="157">
        <v>0</v>
      </c>
      <c r="I94" s="156">
        <f t="shared" si="22"/>
        <v>0</v>
      </c>
      <c r="J94" s="157">
        <v>11400</v>
      </c>
      <c r="K94" s="156">
        <f t="shared" si="23"/>
        <v>45600</v>
      </c>
      <c r="L94" s="156">
        <v>21</v>
      </c>
      <c r="M94" s="156">
        <f t="shared" si="24"/>
        <v>0</v>
      </c>
      <c r="N94" s="155">
        <v>3.0200000000000001E-2</v>
      </c>
      <c r="O94" s="155">
        <f t="shared" si="25"/>
        <v>0.12</v>
      </c>
      <c r="P94" s="155">
        <v>0</v>
      </c>
      <c r="Q94" s="155">
        <f t="shared" si="26"/>
        <v>0</v>
      </c>
      <c r="R94" s="156"/>
      <c r="S94" s="156" t="s">
        <v>1293</v>
      </c>
      <c r="T94" s="156" t="s">
        <v>1294</v>
      </c>
      <c r="U94" s="156">
        <v>0</v>
      </c>
      <c r="V94" s="156">
        <f t="shared" si="27"/>
        <v>0</v>
      </c>
      <c r="W94" s="156"/>
      <c r="X94" s="156" t="s">
        <v>199</v>
      </c>
      <c r="Y94" s="156" t="s">
        <v>200</v>
      </c>
      <c r="Z94" s="146"/>
      <c r="AA94" s="146"/>
      <c r="AB94" s="146"/>
      <c r="AC94" s="146"/>
      <c r="AD94" s="146"/>
      <c r="AE94" s="146"/>
      <c r="AF94" s="146"/>
      <c r="AG94" s="146" t="s">
        <v>677</v>
      </c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</row>
    <row r="95" spans="1:60" ht="22.5" outlineLevel="1" x14ac:dyDescent="0.2">
      <c r="A95" s="173">
        <v>78</v>
      </c>
      <c r="B95" s="174" t="s">
        <v>1448</v>
      </c>
      <c r="C95" s="180" t="s">
        <v>1449</v>
      </c>
      <c r="D95" s="175" t="s">
        <v>220</v>
      </c>
      <c r="E95" s="176">
        <v>2</v>
      </c>
      <c r="F95" s="177"/>
      <c r="G95" s="178">
        <f t="shared" si="21"/>
        <v>0</v>
      </c>
      <c r="H95" s="157">
        <v>0</v>
      </c>
      <c r="I95" s="156">
        <f t="shared" si="22"/>
        <v>0</v>
      </c>
      <c r="J95" s="157">
        <v>13200</v>
      </c>
      <c r="K95" s="156">
        <f t="shared" si="23"/>
        <v>26400</v>
      </c>
      <c r="L95" s="156">
        <v>21</v>
      </c>
      <c r="M95" s="156">
        <f t="shared" si="24"/>
        <v>0</v>
      </c>
      <c r="N95" s="155">
        <v>2.1059999999999999E-2</v>
      </c>
      <c r="O95" s="155">
        <f t="shared" si="25"/>
        <v>0.04</v>
      </c>
      <c r="P95" s="155">
        <v>0</v>
      </c>
      <c r="Q95" s="155">
        <f t="shared" si="26"/>
        <v>0</v>
      </c>
      <c r="R95" s="156"/>
      <c r="S95" s="156" t="s">
        <v>231</v>
      </c>
      <c r="T95" s="156" t="s">
        <v>1294</v>
      </c>
      <c r="U95" s="156">
        <v>1.3540000000000001</v>
      </c>
      <c r="V95" s="156">
        <f t="shared" si="27"/>
        <v>2.71</v>
      </c>
      <c r="W95" s="156"/>
      <c r="X95" s="156" t="s">
        <v>199</v>
      </c>
      <c r="Y95" s="156" t="s">
        <v>200</v>
      </c>
      <c r="Z95" s="146"/>
      <c r="AA95" s="146"/>
      <c r="AB95" s="146"/>
      <c r="AC95" s="146"/>
      <c r="AD95" s="146"/>
      <c r="AE95" s="146"/>
      <c r="AF95" s="146"/>
      <c r="AG95" s="146" t="s">
        <v>677</v>
      </c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  <c r="BE95" s="146"/>
      <c r="BF95" s="146"/>
      <c r="BG95" s="146"/>
      <c r="BH95" s="146"/>
    </row>
    <row r="96" spans="1:60" outlineLevel="1" x14ac:dyDescent="0.2">
      <c r="A96" s="173">
        <v>79</v>
      </c>
      <c r="B96" s="174" t="s">
        <v>1450</v>
      </c>
      <c r="C96" s="180" t="s">
        <v>1451</v>
      </c>
      <c r="D96" s="175" t="s">
        <v>196</v>
      </c>
      <c r="E96" s="176">
        <v>2</v>
      </c>
      <c r="F96" s="177"/>
      <c r="G96" s="178">
        <f t="shared" si="21"/>
        <v>0</v>
      </c>
      <c r="H96" s="157">
        <v>0</v>
      </c>
      <c r="I96" s="156">
        <f t="shared" si="22"/>
        <v>0</v>
      </c>
      <c r="J96" s="157">
        <v>10600</v>
      </c>
      <c r="K96" s="156">
        <f t="shared" si="23"/>
        <v>21200</v>
      </c>
      <c r="L96" s="156">
        <v>21</v>
      </c>
      <c r="M96" s="156">
        <f t="shared" si="24"/>
        <v>0</v>
      </c>
      <c r="N96" s="155">
        <v>1.093E-2</v>
      </c>
      <c r="O96" s="155">
        <f t="shared" si="25"/>
        <v>0.02</v>
      </c>
      <c r="P96" s="155">
        <v>0</v>
      </c>
      <c r="Q96" s="155">
        <f t="shared" si="26"/>
        <v>0</v>
      </c>
      <c r="R96" s="156"/>
      <c r="S96" s="156" t="s">
        <v>1293</v>
      </c>
      <c r="T96" s="156" t="s">
        <v>1294</v>
      </c>
      <c r="U96" s="156">
        <v>0</v>
      </c>
      <c r="V96" s="156">
        <f t="shared" si="27"/>
        <v>0</v>
      </c>
      <c r="W96" s="156"/>
      <c r="X96" s="156" t="s">
        <v>199</v>
      </c>
      <c r="Y96" s="156" t="s">
        <v>200</v>
      </c>
      <c r="Z96" s="146"/>
      <c r="AA96" s="146"/>
      <c r="AB96" s="146"/>
      <c r="AC96" s="146"/>
      <c r="AD96" s="146"/>
      <c r="AE96" s="146"/>
      <c r="AF96" s="146"/>
      <c r="AG96" s="146" t="s">
        <v>677</v>
      </c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</row>
    <row r="97" spans="1:60" ht="45" outlineLevel="1" x14ac:dyDescent="0.2">
      <c r="A97" s="173">
        <v>80</v>
      </c>
      <c r="B97" s="174" t="s">
        <v>1452</v>
      </c>
      <c r="C97" s="180" t="s">
        <v>1453</v>
      </c>
      <c r="D97" s="175" t="s">
        <v>283</v>
      </c>
      <c r="E97" s="176">
        <v>2.74</v>
      </c>
      <c r="F97" s="177"/>
      <c r="G97" s="178">
        <f t="shared" si="21"/>
        <v>0</v>
      </c>
      <c r="H97" s="157">
        <v>0</v>
      </c>
      <c r="I97" s="156">
        <f t="shared" si="22"/>
        <v>0</v>
      </c>
      <c r="J97" s="157">
        <v>754</v>
      </c>
      <c r="K97" s="156">
        <f t="shared" si="23"/>
        <v>2065.96</v>
      </c>
      <c r="L97" s="156">
        <v>21</v>
      </c>
      <c r="M97" s="156">
        <f t="shared" si="24"/>
        <v>0</v>
      </c>
      <c r="N97" s="155">
        <v>0</v>
      </c>
      <c r="O97" s="155">
        <f t="shared" si="25"/>
        <v>0</v>
      </c>
      <c r="P97" s="155">
        <v>0</v>
      </c>
      <c r="Q97" s="155">
        <f t="shared" si="26"/>
        <v>0</v>
      </c>
      <c r="R97" s="156"/>
      <c r="S97" s="156" t="s">
        <v>231</v>
      </c>
      <c r="T97" s="156" t="s">
        <v>1294</v>
      </c>
      <c r="U97" s="156">
        <v>1.421</v>
      </c>
      <c r="V97" s="156">
        <f t="shared" si="27"/>
        <v>3.89</v>
      </c>
      <c r="W97" s="156"/>
      <c r="X97" s="156" t="s">
        <v>199</v>
      </c>
      <c r="Y97" s="156" t="s">
        <v>200</v>
      </c>
      <c r="Z97" s="146"/>
      <c r="AA97" s="146"/>
      <c r="AB97" s="146"/>
      <c r="AC97" s="146"/>
      <c r="AD97" s="146"/>
      <c r="AE97" s="146"/>
      <c r="AF97" s="146"/>
      <c r="AG97" s="146" t="s">
        <v>677</v>
      </c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  <c r="BE97" s="146"/>
      <c r="BF97" s="146"/>
      <c r="BG97" s="146"/>
      <c r="BH97" s="146"/>
    </row>
    <row r="98" spans="1:60" x14ac:dyDescent="0.2">
      <c r="A98" s="160" t="s">
        <v>192</v>
      </c>
      <c r="B98" s="161" t="s">
        <v>128</v>
      </c>
      <c r="C98" s="179" t="s">
        <v>129</v>
      </c>
      <c r="D98" s="162"/>
      <c r="E98" s="163"/>
      <c r="F98" s="164"/>
      <c r="G98" s="165">
        <f>SUMIF(AG99:AG137,"&lt;&gt;NOR",G99:G137)</f>
        <v>0</v>
      </c>
      <c r="H98" s="159"/>
      <c r="I98" s="159">
        <f>SUM(I99:I137)</f>
        <v>137126</v>
      </c>
      <c r="J98" s="159"/>
      <c r="K98" s="159">
        <f>SUM(K99:K137)</f>
        <v>1169653.6000000001</v>
      </c>
      <c r="L98" s="159"/>
      <c r="M98" s="159">
        <f>SUM(M99:M137)</f>
        <v>0</v>
      </c>
      <c r="N98" s="158"/>
      <c r="O98" s="158">
        <f>SUM(O99:O137)</f>
        <v>1.4600000000000004</v>
      </c>
      <c r="P98" s="158"/>
      <c r="Q98" s="158">
        <f>SUM(Q99:Q137)</f>
        <v>1.1400000000000001</v>
      </c>
      <c r="R98" s="159"/>
      <c r="S98" s="159"/>
      <c r="T98" s="159"/>
      <c r="U98" s="159"/>
      <c r="V98" s="159">
        <f>SUM(V99:V137)</f>
        <v>39.179999999999993</v>
      </c>
      <c r="W98" s="159"/>
      <c r="X98" s="159"/>
      <c r="Y98" s="159"/>
      <c r="AG98" t="s">
        <v>193</v>
      </c>
    </row>
    <row r="99" spans="1:60" outlineLevel="1" x14ac:dyDescent="0.2">
      <c r="A99" s="173">
        <v>81</v>
      </c>
      <c r="B99" s="174" t="s">
        <v>1454</v>
      </c>
      <c r="C99" s="180" t="s">
        <v>1455</v>
      </c>
      <c r="D99" s="175" t="s">
        <v>533</v>
      </c>
      <c r="E99" s="176">
        <v>17</v>
      </c>
      <c r="F99" s="177"/>
      <c r="G99" s="178">
        <f t="shared" ref="G99:G137" si="28">ROUND(E99*F99,2)</f>
        <v>0</v>
      </c>
      <c r="H99" s="157">
        <v>0</v>
      </c>
      <c r="I99" s="156">
        <f t="shared" ref="I99:I137" si="29">ROUND(E99*H99,2)</f>
        <v>0</v>
      </c>
      <c r="J99" s="157">
        <v>680</v>
      </c>
      <c r="K99" s="156">
        <f t="shared" ref="K99:K137" si="30">ROUND(E99*J99,2)</f>
        <v>11560</v>
      </c>
      <c r="L99" s="156">
        <v>21</v>
      </c>
      <c r="M99" s="156">
        <f t="shared" ref="M99:M137" si="31">G99*(1+L99/100)</f>
        <v>0</v>
      </c>
      <c r="N99" s="155">
        <v>0</v>
      </c>
      <c r="O99" s="155">
        <f t="shared" ref="O99:O137" si="32">ROUND(E99*N99,2)</f>
        <v>0</v>
      </c>
      <c r="P99" s="155">
        <v>0</v>
      </c>
      <c r="Q99" s="155">
        <f t="shared" ref="Q99:Q137" si="33">ROUND(E99*P99,2)</f>
        <v>0</v>
      </c>
      <c r="R99" s="156"/>
      <c r="S99" s="156" t="s">
        <v>197</v>
      </c>
      <c r="T99" s="156" t="s">
        <v>198</v>
      </c>
      <c r="U99" s="156">
        <v>0</v>
      </c>
      <c r="V99" s="156">
        <f t="shared" ref="V99:V137" si="34">ROUND(E99*U99,2)</f>
        <v>0</v>
      </c>
      <c r="W99" s="156"/>
      <c r="X99" s="156" t="s">
        <v>199</v>
      </c>
      <c r="Y99" s="156" t="s">
        <v>200</v>
      </c>
      <c r="Z99" s="146"/>
      <c r="AA99" s="146"/>
      <c r="AB99" s="146"/>
      <c r="AC99" s="146"/>
      <c r="AD99" s="146"/>
      <c r="AE99" s="146"/>
      <c r="AF99" s="146"/>
      <c r="AG99" s="146" t="s">
        <v>677</v>
      </c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  <c r="BE99" s="146"/>
      <c r="BF99" s="146"/>
      <c r="BG99" s="146"/>
      <c r="BH99" s="146"/>
    </row>
    <row r="100" spans="1:60" ht="22.5" outlineLevel="1" x14ac:dyDescent="0.2">
      <c r="A100" s="173">
        <v>82</v>
      </c>
      <c r="B100" s="174" t="s">
        <v>1456</v>
      </c>
      <c r="C100" s="180" t="s">
        <v>1457</v>
      </c>
      <c r="D100" s="175" t="s">
        <v>533</v>
      </c>
      <c r="E100" s="176">
        <v>10</v>
      </c>
      <c r="F100" s="177"/>
      <c r="G100" s="178">
        <f t="shared" si="28"/>
        <v>0</v>
      </c>
      <c r="H100" s="157">
        <v>0</v>
      </c>
      <c r="I100" s="156">
        <f t="shared" si="29"/>
        <v>0</v>
      </c>
      <c r="J100" s="157">
        <v>3452</v>
      </c>
      <c r="K100" s="156">
        <f t="shared" si="30"/>
        <v>34520</v>
      </c>
      <c r="L100" s="156">
        <v>21</v>
      </c>
      <c r="M100" s="156">
        <f t="shared" si="31"/>
        <v>0</v>
      </c>
      <c r="N100" s="155">
        <v>0</v>
      </c>
      <c r="O100" s="155">
        <f t="shared" si="32"/>
        <v>0</v>
      </c>
      <c r="P100" s="155">
        <v>0</v>
      </c>
      <c r="Q100" s="155">
        <f t="shared" si="33"/>
        <v>0</v>
      </c>
      <c r="R100" s="156"/>
      <c r="S100" s="156" t="s">
        <v>197</v>
      </c>
      <c r="T100" s="156" t="s">
        <v>198</v>
      </c>
      <c r="U100" s="156">
        <v>0</v>
      </c>
      <c r="V100" s="156">
        <f t="shared" si="34"/>
        <v>0</v>
      </c>
      <c r="W100" s="156"/>
      <c r="X100" s="156" t="s">
        <v>199</v>
      </c>
      <c r="Y100" s="156" t="s">
        <v>200</v>
      </c>
      <c r="Z100" s="146"/>
      <c r="AA100" s="146"/>
      <c r="AB100" s="146"/>
      <c r="AC100" s="146"/>
      <c r="AD100" s="146"/>
      <c r="AE100" s="146"/>
      <c r="AF100" s="146"/>
      <c r="AG100" s="146" t="s">
        <v>677</v>
      </c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0" ht="22.5" outlineLevel="1" x14ac:dyDescent="0.2">
      <c r="A101" s="173">
        <v>83</v>
      </c>
      <c r="B101" s="174" t="s">
        <v>1458</v>
      </c>
      <c r="C101" s="180" t="s">
        <v>1459</v>
      </c>
      <c r="D101" s="175" t="s">
        <v>533</v>
      </c>
      <c r="E101" s="176">
        <v>10</v>
      </c>
      <c r="F101" s="177"/>
      <c r="G101" s="178">
        <f t="shared" si="28"/>
        <v>0</v>
      </c>
      <c r="H101" s="157">
        <v>0</v>
      </c>
      <c r="I101" s="156">
        <f t="shared" si="29"/>
        <v>0</v>
      </c>
      <c r="J101" s="157">
        <v>5680</v>
      </c>
      <c r="K101" s="156">
        <f t="shared" si="30"/>
        <v>56800</v>
      </c>
      <c r="L101" s="156">
        <v>21</v>
      </c>
      <c r="M101" s="156">
        <f t="shared" si="31"/>
        <v>0</v>
      </c>
      <c r="N101" s="155">
        <v>0</v>
      </c>
      <c r="O101" s="155">
        <f t="shared" si="32"/>
        <v>0</v>
      </c>
      <c r="P101" s="155">
        <v>0</v>
      </c>
      <c r="Q101" s="155">
        <f t="shared" si="33"/>
        <v>0</v>
      </c>
      <c r="R101" s="156"/>
      <c r="S101" s="156" t="s">
        <v>197</v>
      </c>
      <c r="T101" s="156" t="s">
        <v>198</v>
      </c>
      <c r="U101" s="156">
        <v>0</v>
      </c>
      <c r="V101" s="156">
        <f t="shared" si="34"/>
        <v>0</v>
      </c>
      <c r="W101" s="156"/>
      <c r="X101" s="156" t="s">
        <v>199</v>
      </c>
      <c r="Y101" s="156" t="s">
        <v>200</v>
      </c>
      <c r="Z101" s="146"/>
      <c r="AA101" s="146"/>
      <c r="AB101" s="146"/>
      <c r="AC101" s="146"/>
      <c r="AD101" s="146"/>
      <c r="AE101" s="146"/>
      <c r="AF101" s="146"/>
      <c r="AG101" s="146" t="s">
        <v>677</v>
      </c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</row>
    <row r="102" spans="1:60" ht="22.5" outlineLevel="1" x14ac:dyDescent="0.2">
      <c r="A102" s="173">
        <v>84</v>
      </c>
      <c r="B102" s="174" t="s">
        <v>1460</v>
      </c>
      <c r="C102" s="180" t="s">
        <v>1461</v>
      </c>
      <c r="D102" s="175" t="s">
        <v>533</v>
      </c>
      <c r="E102" s="176">
        <v>18</v>
      </c>
      <c r="F102" s="177"/>
      <c r="G102" s="178">
        <f t="shared" si="28"/>
        <v>0</v>
      </c>
      <c r="H102" s="157">
        <v>0</v>
      </c>
      <c r="I102" s="156">
        <f t="shared" si="29"/>
        <v>0</v>
      </c>
      <c r="J102" s="157">
        <v>3950</v>
      </c>
      <c r="K102" s="156">
        <f t="shared" si="30"/>
        <v>71100</v>
      </c>
      <c r="L102" s="156">
        <v>21</v>
      </c>
      <c r="M102" s="156">
        <f t="shared" si="31"/>
        <v>0</v>
      </c>
      <c r="N102" s="155">
        <v>0</v>
      </c>
      <c r="O102" s="155">
        <f t="shared" si="32"/>
        <v>0</v>
      </c>
      <c r="P102" s="155">
        <v>0</v>
      </c>
      <c r="Q102" s="155">
        <f t="shared" si="33"/>
        <v>0</v>
      </c>
      <c r="R102" s="156"/>
      <c r="S102" s="156" t="s">
        <v>197</v>
      </c>
      <c r="T102" s="156" t="s">
        <v>198</v>
      </c>
      <c r="U102" s="156">
        <v>0</v>
      </c>
      <c r="V102" s="156">
        <f t="shared" si="34"/>
        <v>0</v>
      </c>
      <c r="W102" s="156"/>
      <c r="X102" s="156" t="s">
        <v>199</v>
      </c>
      <c r="Y102" s="156" t="s">
        <v>200</v>
      </c>
      <c r="Z102" s="146"/>
      <c r="AA102" s="146"/>
      <c r="AB102" s="146"/>
      <c r="AC102" s="146"/>
      <c r="AD102" s="146"/>
      <c r="AE102" s="146"/>
      <c r="AF102" s="146"/>
      <c r="AG102" s="146" t="s">
        <v>677</v>
      </c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</row>
    <row r="103" spans="1:60" ht="22.5" outlineLevel="1" x14ac:dyDescent="0.2">
      <c r="A103" s="173">
        <v>85</v>
      </c>
      <c r="B103" s="174" t="s">
        <v>1462</v>
      </c>
      <c r="C103" s="180" t="s">
        <v>1463</v>
      </c>
      <c r="D103" s="175" t="s">
        <v>533</v>
      </c>
      <c r="E103" s="176">
        <v>1</v>
      </c>
      <c r="F103" s="177"/>
      <c r="G103" s="178">
        <f t="shared" si="28"/>
        <v>0</v>
      </c>
      <c r="H103" s="157">
        <v>0</v>
      </c>
      <c r="I103" s="156">
        <f t="shared" si="29"/>
        <v>0</v>
      </c>
      <c r="J103" s="157">
        <v>18500</v>
      </c>
      <c r="K103" s="156">
        <f t="shared" si="30"/>
        <v>18500</v>
      </c>
      <c r="L103" s="156">
        <v>21</v>
      </c>
      <c r="M103" s="156">
        <f t="shared" si="31"/>
        <v>0</v>
      </c>
      <c r="N103" s="155">
        <v>0</v>
      </c>
      <c r="O103" s="155">
        <f t="shared" si="32"/>
        <v>0</v>
      </c>
      <c r="P103" s="155">
        <v>0</v>
      </c>
      <c r="Q103" s="155">
        <f t="shared" si="33"/>
        <v>0</v>
      </c>
      <c r="R103" s="156"/>
      <c r="S103" s="156" t="s">
        <v>197</v>
      </c>
      <c r="T103" s="156" t="s">
        <v>198</v>
      </c>
      <c r="U103" s="156">
        <v>0</v>
      </c>
      <c r="V103" s="156">
        <f t="shared" si="34"/>
        <v>0</v>
      </c>
      <c r="W103" s="156"/>
      <c r="X103" s="156" t="s">
        <v>199</v>
      </c>
      <c r="Y103" s="156" t="s">
        <v>200</v>
      </c>
      <c r="Z103" s="146"/>
      <c r="AA103" s="146"/>
      <c r="AB103" s="146"/>
      <c r="AC103" s="146"/>
      <c r="AD103" s="146"/>
      <c r="AE103" s="146"/>
      <c r="AF103" s="146"/>
      <c r="AG103" s="146" t="s">
        <v>677</v>
      </c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146"/>
      <c r="BC103" s="146"/>
      <c r="BD103" s="146"/>
      <c r="BE103" s="146"/>
      <c r="BF103" s="146"/>
      <c r="BG103" s="146"/>
      <c r="BH103" s="146"/>
    </row>
    <row r="104" spans="1:60" ht="22.5" outlineLevel="1" x14ac:dyDescent="0.2">
      <c r="A104" s="173">
        <v>86</v>
      </c>
      <c r="B104" s="174" t="s">
        <v>1464</v>
      </c>
      <c r="C104" s="180" t="s">
        <v>1465</v>
      </c>
      <c r="D104" s="175" t="s">
        <v>196</v>
      </c>
      <c r="E104" s="176">
        <v>10</v>
      </c>
      <c r="F104" s="177"/>
      <c r="G104" s="178">
        <f t="shared" si="28"/>
        <v>0</v>
      </c>
      <c r="H104" s="157">
        <v>0</v>
      </c>
      <c r="I104" s="156">
        <f t="shared" si="29"/>
        <v>0</v>
      </c>
      <c r="J104" s="157">
        <v>245</v>
      </c>
      <c r="K104" s="156">
        <f t="shared" si="30"/>
        <v>2450</v>
      </c>
      <c r="L104" s="156">
        <v>21</v>
      </c>
      <c r="M104" s="156">
        <f t="shared" si="31"/>
        <v>0</v>
      </c>
      <c r="N104" s="155">
        <v>0</v>
      </c>
      <c r="O104" s="155">
        <f t="shared" si="32"/>
        <v>0</v>
      </c>
      <c r="P104" s="155">
        <v>1.933E-2</v>
      </c>
      <c r="Q104" s="155">
        <f t="shared" si="33"/>
        <v>0.19</v>
      </c>
      <c r="R104" s="156"/>
      <c r="S104" s="156" t="s">
        <v>231</v>
      </c>
      <c r="T104" s="156" t="s">
        <v>1294</v>
      </c>
      <c r="U104" s="156">
        <v>0.59</v>
      </c>
      <c r="V104" s="156">
        <f t="shared" si="34"/>
        <v>5.9</v>
      </c>
      <c r="W104" s="156"/>
      <c r="X104" s="156" t="s">
        <v>199</v>
      </c>
      <c r="Y104" s="156" t="s">
        <v>200</v>
      </c>
      <c r="Z104" s="146"/>
      <c r="AA104" s="146"/>
      <c r="AB104" s="146"/>
      <c r="AC104" s="146"/>
      <c r="AD104" s="146"/>
      <c r="AE104" s="146"/>
      <c r="AF104" s="146"/>
      <c r="AG104" s="146" t="s">
        <v>677</v>
      </c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0" ht="22.5" outlineLevel="1" x14ac:dyDescent="0.2">
      <c r="A105" s="173">
        <v>87</v>
      </c>
      <c r="B105" s="174" t="s">
        <v>1466</v>
      </c>
      <c r="C105" s="180" t="s">
        <v>1467</v>
      </c>
      <c r="D105" s="175" t="s">
        <v>196</v>
      </c>
      <c r="E105" s="176">
        <v>26</v>
      </c>
      <c r="F105" s="177"/>
      <c r="G105" s="178">
        <f t="shared" si="28"/>
        <v>0</v>
      </c>
      <c r="H105" s="157">
        <v>0</v>
      </c>
      <c r="I105" s="156">
        <f t="shared" si="29"/>
        <v>0</v>
      </c>
      <c r="J105" s="157">
        <v>9040</v>
      </c>
      <c r="K105" s="156">
        <f t="shared" si="30"/>
        <v>235040</v>
      </c>
      <c r="L105" s="156">
        <v>21</v>
      </c>
      <c r="M105" s="156">
        <f t="shared" si="31"/>
        <v>0</v>
      </c>
      <c r="N105" s="155">
        <v>2.0300000000000001E-3</v>
      </c>
      <c r="O105" s="155">
        <f t="shared" si="32"/>
        <v>0.05</v>
      </c>
      <c r="P105" s="155">
        <v>0</v>
      </c>
      <c r="Q105" s="155">
        <f t="shared" si="33"/>
        <v>0</v>
      </c>
      <c r="R105" s="156"/>
      <c r="S105" s="156" t="s">
        <v>1293</v>
      </c>
      <c r="T105" s="156" t="s">
        <v>1294</v>
      </c>
      <c r="U105" s="156">
        <v>0</v>
      </c>
      <c r="V105" s="156">
        <f t="shared" si="34"/>
        <v>0</v>
      </c>
      <c r="W105" s="156"/>
      <c r="X105" s="156" t="s">
        <v>199</v>
      </c>
      <c r="Y105" s="156" t="s">
        <v>200</v>
      </c>
      <c r="Z105" s="146"/>
      <c r="AA105" s="146"/>
      <c r="AB105" s="146"/>
      <c r="AC105" s="146"/>
      <c r="AD105" s="146"/>
      <c r="AE105" s="146"/>
      <c r="AF105" s="146"/>
      <c r="AG105" s="146" t="s">
        <v>677</v>
      </c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</row>
    <row r="106" spans="1:60" ht="22.5" outlineLevel="1" x14ac:dyDescent="0.2">
      <c r="A106" s="173">
        <v>88</v>
      </c>
      <c r="B106" s="174" t="s">
        <v>1468</v>
      </c>
      <c r="C106" s="180" t="s">
        <v>1469</v>
      </c>
      <c r="D106" s="175" t="s">
        <v>220</v>
      </c>
      <c r="E106" s="176">
        <v>26</v>
      </c>
      <c r="F106" s="177"/>
      <c r="G106" s="178">
        <f t="shared" si="28"/>
        <v>0</v>
      </c>
      <c r="H106" s="157">
        <v>0</v>
      </c>
      <c r="I106" s="156">
        <f t="shared" si="29"/>
        <v>0</v>
      </c>
      <c r="J106" s="157">
        <v>1480</v>
      </c>
      <c r="K106" s="156">
        <f t="shared" si="30"/>
        <v>38480</v>
      </c>
      <c r="L106" s="156">
        <v>21</v>
      </c>
      <c r="M106" s="156">
        <f t="shared" si="31"/>
        <v>0</v>
      </c>
      <c r="N106" s="155">
        <v>1.1900000000000001E-3</v>
      </c>
      <c r="O106" s="155">
        <f t="shared" si="32"/>
        <v>0.03</v>
      </c>
      <c r="P106" s="155">
        <v>0</v>
      </c>
      <c r="Q106" s="155">
        <f t="shared" si="33"/>
        <v>0</v>
      </c>
      <c r="R106" s="156"/>
      <c r="S106" s="156" t="s">
        <v>1293</v>
      </c>
      <c r="T106" s="156" t="s">
        <v>1294</v>
      </c>
      <c r="U106" s="156">
        <v>0</v>
      </c>
      <c r="V106" s="156">
        <f t="shared" si="34"/>
        <v>0</v>
      </c>
      <c r="W106" s="156"/>
      <c r="X106" s="156" t="s">
        <v>199</v>
      </c>
      <c r="Y106" s="156" t="s">
        <v>200</v>
      </c>
      <c r="Z106" s="146"/>
      <c r="AA106" s="146"/>
      <c r="AB106" s="146"/>
      <c r="AC106" s="146"/>
      <c r="AD106" s="146"/>
      <c r="AE106" s="146"/>
      <c r="AF106" s="146"/>
      <c r="AG106" s="146" t="s">
        <v>677</v>
      </c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</row>
    <row r="107" spans="1:60" ht="22.5" outlineLevel="1" x14ac:dyDescent="0.2">
      <c r="A107" s="173">
        <v>89</v>
      </c>
      <c r="B107" s="174" t="s">
        <v>1470</v>
      </c>
      <c r="C107" s="180" t="s">
        <v>1471</v>
      </c>
      <c r="D107" s="175" t="s">
        <v>220</v>
      </c>
      <c r="E107" s="176">
        <v>18</v>
      </c>
      <c r="F107" s="177"/>
      <c r="G107" s="178">
        <f t="shared" si="28"/>
        <v>0</v>
      </c>
      <c r="H107" s="157">
        <v>5570</v>
      </c>
      <c r="I107" s="156">
        <f t="shared" si="29"/>
        <v>100260</v>
      </c>
      <c r="J107" s="157">
        <v>0</v>
      </c>
      <c r="K107" s="156">
        <f t="shared" si="30"/>
        <v>0</v>
      </c>
      <c r="L107" s="156">
        <v>21</v>
      </c>
      <c r="M107" s="156">
        <f t="shared" si="31"/>
        <v>0</v>
      </c>
      <c r="N107" s="155">
        <v>2.1899999999999999E-2</v>
      </c>
      <c r="O107" s="155">
        <f t="shared" si="32"/>
        <v>0.39</v>
      </c>
      <c r="P107" s="155">
        <v>0</v>
      </c>
      <c r="Q107" s="155">
        <f t="shared" si="33"/>
        <v>0</v>
      </c>
      <c r="R107" s="156"/>
      <c r="S107" s="156" t="s">
        <v>1293</v>
      </c>
      <c r="T107" s="156" t="s">
        <v>1294</v>
      </c>
      <c r="U107" s="156">
        <v>0</v>
      </c>
      <c r="V107" s="156">
        <f t="shared" si="34"/>
        <v>0</v>
      </c>
      <c r="W107" s="156"/>
      <c r="X107" s="156" t="s">
        <v>209</v>
      </c>
      <c r="Y107" s="156" t="s">
        <v>200</v>
      </c>
      <c r="Z107" s="146"/>
      <c r="AA107" s="146"/>
      <c r="AB107" s="146"/>
      <c r="AC107" s="146"/>
      <c r="AD107" s="146"/>
      <c r="AE107" s="146"/>
      <c r="AF107" s="146"/>
      <c r="AG107" s="146" t="s">
        <v>210</v>
      </c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6"/>
      <c r="AZ107" s="146"/>
      <c r="BA107" s="146"/>
      <c r="BB107" s="146"/>
      <c r="BC107" s="146"/>
      <c r="BD107" s="146"/>
      <c r="BE107" s="146"/>
      <c r="BF107" s="146"/>
      <c r="BG107" s="146"/>
      <c r="BH107" s="146"/>
    </row>
    <row r="108" spans="1:60" ht="22.5" outlineLevel="1" x14ac:dyDescent="0.2">
      <c r="A108" s="173">
        <v>90</v>
      </c>
      <c r="B108" s="174" t="s">
        <v>1472</v>
      </c>
      <c r="C108" s="180" t="s">
        <v>1473</v>
      </c>
      <c r="D108" s="175" t="s">
        <v>220</v>
      </c>
      <c r="E108" s="176">
        <v>8</v>
      </c>
      <c r="F108" s="177"/>
      <c r="G108" s="178">
        <f t="shared" si="28"/>
        <v>0</v>
      </c>
      <c r="H108" s="157">
        <v>2210</v>
      </c>
      <c r="I108" s="156">
        <f t="shared" si="29"/>
        <v>17680</v>
      </c>
      <c r="J108" s="157">
        <v>0</v>
      </c>
      <c r="K108" s="156">
        <f t="shared" si="30"/>
        <v>0</v>
      </c>
      <c r="L108" s="156">
        <v>21</v>
      </c>
      <c r="M108" s="156">
        <f t="shared" si="31"/>
        <v>0</v>
      </c>
      <c r="N108" s="155">
        <v>1.4999999999999999E-2</v>
      </c>
      <c r="O108" s="155">
        <f t="shared" si="32"/>
        <v>0.12</v>
      </c>
      <c r="P108" s="155">
        <v>0</v>
      </c>
      <c r="Q108" s="155">
        <f t="shared" si="33"/>
        <v>0</v>
      </c>
      <c r="R108" s="156"/>
      <c r="S108" s="156" t="s">
        <v>1293</v>
      </c>
      <c r="T108" s="156" t="s">
        <v>1294</v>
      </c>
      <c r="U108" s="156">
        <v>0</v>
      </c>
      <c r="V108" s="156">
        <f t="shared" si="34"/>
        <v>0</v>
      </c>
      <c r="W108" s="156"/>
      <c r="X108" s="156" t="s">
        <v>209</v>
      </c>
      <c r="Y108" s="156" t="s">
        <v>200</v>
      </c>
      <c r="Z108" s="146"/>
      <c r="AA108" s="146"/>
      <c r="AB108" s="146"/>
      <c r="AC108" s="146"/>
      <c r="AD108" s="146"/>
      <c r="AE108" s="146"/>
      <c r="AF108" s="146"/>
      <c r="AG108" s="146" t="s">
        <v>210</v>
      </c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146"/>
      <c r="AX108" s="146"/>
      <c r="AY108" s="146"/>
      <c r="AZ108" s="146"/>
      <c r="BA108" s="146"/>
      <c r="BB108" s="146"/>
      <c r="BC108" s="146"/>
      <c r="BD108" s="146"/>
      <c r="BE108" s="146"/>
      <c r="BF108" s="146"/>
      <c r="BG108" s="146"/>
      <c r="BH108" s="146"/>
    </row>
    <row r="109" spans="1:60" ht="22.5" outlineLevel="1" x14ac:dyDescent="0.2">
      <c r="A109" s="173">
        <v>91</v>
      </c>
      <c r="B109" s="174" t="s">
        <v>1474</v>
      </c>
      <c r="C109" s="180" t="s">
        <v>1475</v>
      </c>
      <c r="D109" s="175" t="s">
        <v>220</v>
      </c>
      <c r="E109" s="176">
        <v>26</v>
      </c>
      <c r="F109" s="177"/>
      <c r="G109" s="178">
        <f t="shared" si="28"/>
        <v>0</v>
      </c>
      <c r="H109" s="157">
        <v>0</v>
      </c>
      <c r="I109" s="156">
        <f t="shared" si="29"/>
        <v>0</v>
      </c>
      <c r="J109" s="157">
        <v>158</v>
      </c>
      <c r="K109" s="156">
        <f t="shared" si="30"/>
        <v>4108</v>
      </c>
      <c r="L109" s="156">
        <v>21</v>
      </c>
      <c r="M109" s="156">
        <f t="shared" si="31"/>
        <v>0</v>
      </c>
      <c r="N109" s="155">
        <v>0</v>
      </c>
      <c r="O109" s="155">
        <f t="shared" si="32"/>
        <v>0</v>
      </c>
      <c r="P109" s="155">
        <v>0</v>
      </c>
      <c r="Q109" s="155">
        <f t="shared" si="33"/>
        <v>0</v>
      </c>
      <c r="R109" s="156"/>
      <c r="S109" s="156" t="s">
        <v>1293</v>
      </c>
      <c r="T109" s="156" t="s">
        <v>1294</v>
      </c>
      <c r="U109" s="156">
        <v>0</v>
      </c>
      <c r="V109" s="156">
        <f t="shared" si="34"/>
        <v>0</v>
      </c>
      <c r="W109" s="156"/>
      <c r="X109" s="156" t="s">
        <v>199</v>
      </c>
      <c r="Y109" s="156" t="s">
        <v>200</v>
      </c>
      <c r="Z109" s="146"/>
      <c r="AA109" s="146"/>
      <c r="AB109" s="146"/>
      <c r="AC109" s="146"/>
      <c r="AD109" s="146"/>
      <c r="AE109" s="146"/>
      <c r="AF109" s="146"/>
      <c r="AG109" s="146" t="s">
        <v>677</v>
      </c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</row>
    <row r="110" spans="1:60" outlineLevel="1" x14ac:dyDescent="0.2">
      <c r="A110" s="173">
        <v>92</v>
      </c>
      <c r="B110" s="174" t="s">
        <v>1476</v>
      </c>
      <c r="C110" s="180" t="s">
        <v>1477</v>
      </c>
      <c r="D110" s="175" t="s">
        <v>220</v>
      </c>
      <c r="E110" s="176">
        <v>26</v>
      </c>
      <c r="F110" s="177"/>
      <c r="G110" s="178">
        <f t="shared" si="28"/>
        <v>0</v>
      </c>
      <c r="H110" s="157">
        <v>611</v>
      </c>
      <c r="I110" s="156">
        <f t="shared" si="29"/>
        <v>15886</v>
      </c>
      <c r="J110" s="157">
        <v>0</v>
      </c>
      <c r="K110" s="156">
        <f t="shared" si="30"/>
        <v>0</v>
      </c>
      <c r="L110" s="156">
        <v>21</v>
      </c>
      <c r="M110" s="156">
        <f t="shared" si="31"/>
        <v>0</v>
      </c>
      <c r="N110" s="155">
        <v>1.2800000000000001E-3</v>
      </c>
      <c r="O110" s="155">
        <f t="shared" si="32"/>
        <v>0.03</v>
      </c>
      <c r="P110" s="155">
        <v>0</v>
      </c>
      <c r="Q110" s="155">
        <f t="shared" si="33"/>
        <v>0</v>
      </c>
      <c r="R110" s="156"/>
      <c r="S110" s="156" t="s">
        <v>1293</v>
      </c>
      <c r="T110" s="156" t="s">
        <v>1294</v>
      </c>
      <c r="U110" s="156">
        <v>0</v>
      </c>
      <c r="V110" s="156">
        <f t="shared" si="34"/>
        <v>0</v>
      </c>
      <c r="W110" s="156"/>
      <c r="X110" s="156" t="s">
        <v>209</v>
      </c>
      <c r="Y110" s="156" t="s">
        <v>200</v>
      </c>
      <c r="Z110" s="146"/>
      <c r="AA110" s="146"/>
      <c r="AB110" s="146"/>
      <c r="AC110" s="146"/>
      <c r="AD110" s="146"/>
      <c r="AE110" s="146"/>
      <c r="AF110" s="146"/>
      <c r="AG110" s="146" t="s">
        <v>210</v>
      </c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</row>
    <row r="111" spans="1:60" ht="22.5" outlineLevel="1" x14ac:dyDescent="0.2">
      <c r="A111" s="173">
        <v>93</v>
      </c>
      <c r="B111" s="174" t="s">
        <v>1478</v>
      </c>
      <c r="C111" s="180" t="s">
        <v>1479</v>
      </c>
      <c r="D111" s="175" t="s">
        <v>196</v>
      </c>
      <c r="E111" s="176">
        <v>3</v>
      </c>
      <c r="F111" s="177"/>
      <c r="G111" s="178">
        <f t="shared" si="28"/>
        <v>0</v>
      </c>
      <c r="H111" s="157">
        <v>0</v>
      </c>
      <c r="I111" s="156">
        <f t="shared" si="29"/>
        <v>0</v>
      </c>
      <c r="J111" s="157">
        <v>11400</v>
      </c>
      <c r="K111" s="156">
        <f t="shared" si="30"/>
        <v>34200</v>
      </c>
      <c r="L111" s="156">
        <v>21</v>
      </c>
      <c r="M111" s="156">
        <f t="shared" si="31"/>
        <v>0</v>
      </c>
      <c r="N111" s="155">
        <v>1.6080000000000001E-2</v>
      </c>
      <c r="O111" s="155">
        <f t="shared" si="32"/>
        <v>0.05</v>
      </c>
      <c r="P111" s="155">
        <v>0</v>
      </c>
      <c r="Q111" s="155">
        <f t="shared" si="33"/>
        <v>0</v>
      </c>
      <c r="R111" s="156"/>
      <c r="S111" s="156" t="s">
        <v>1293</v>
      </c>
      <c r="T111" s="156" t="s">
        <v>1294</v>
      </c>
      <c r="U111" s="156">
        <v>0</v>
      </c>
      <c r="V111" s="156">
        <f t="shared" si="34"/>
        <v>0</v>
      </c>
      <c r="W111" s="156"/>
      <c r="X111" s="156" t="s">
        <v>199</v>
      </c>
      <c r="Y111" s="156" t="s">
        <v>200</v>
      </c>
      <c r="Z111" s="146"/>
      <c r="AA111" s="146"/>
      <c r="AB111" s="146"/>
      <c r="AC111" s="146"/>
      <c r="AD111" s="146"/>
      <c r="AE111" s="146"/>
      <c r="AF111" s="146"/>
      <c r="AG111" s="146" t="s">
        <v>677</v>
      </c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6"/>
      <c r="AV111" s="146"/>
      <c r="AW111" s="146"/>
      <c r="AX111" s="146"/>
      <c r="AY111" s="146"/>
      <c r="AZ111" s="146"/>
      <c r="BA111" s="146"/>
      <c r="BB111" s="146"/>
      <c r="BC111" s="146"/>
      <c r="BD111" s="146"/>
      <c r="BE111" s="146"/>
      <c r="BF111" s="146"/>
      <c r="BG111" s="146"/>
      <c r="BH111" s="146"/>
    </row>
    <row r="112" spans="1:60" outlineLevel="1" x14ac:dyDescent="0.2">
      <c r="A112" s="173">
        <v>94</v>
      </c>
      <c r="B112" s="174" t="s">
        <v>1480</v>
      </c>
      <c r="C112" s="180" t="s">
        <v>1481</v>
      </c>
      <c r="D112" s="175" t="s">
        <v>196</v>
      </c>
      <c r="E112" s="176">
        <v>1</v>
      </c>
      <c r="F112" s="177"/>
      <c r="G112" s="178">
        <f t="shared" si="28"/>
        <v>0</v>
      </c>
      <c r="H112" s="157">
        <v>0</v>
      </c>
      <c r="I112" s="156">
        <f t="shared" si="29"/>
        <v>0</v>
      </c>
      <c r="J112" s="157">
        <v>180</v>
      </c>
      <c r="K112" s="156">
        <f t="shared" si="30"/>
        <v>180</v>
      </c>
      <c r="L112" s="156">
        <v>21</v>
      </c>
      <c r="M112" s="156">
        <f t="shared" si="31"/>
        <v>0</v>
      </c>
      <c r="N112" s="155">
        <v>0</v>
      </c>
      <c r="O112" s="155">
        <f t="shared" si="32"/>
        <v>0</v>
      </c>
      <c r="P112" s="155">
        <v>1.72E-2</v>
      </c>
      <c r="Q112" s="155">
        <f t="shared" si="33"/>
        <v>0.02</v>
      </c>
      <c r="R112" s="156"/>
      <c r="S112" s="156" t="s">
        <v>231</v>
      </c>
      <c r="T112" s="156" t="s">
        <v>1294</v>
      </c>
      <c r="U112" s="156">
        <v>0.40300000000000002</v>
      </c>
      <c r="V112" s="156">
        <f t="shared" si="34"/>
        <v>0.4</v>
      </c>
      <c r="W112" s="156"/>
      <c r="X112" s="156" t="s">
        <v>199</v>
      </c>
      <c r="Y112" s="156" t="s">
        <v>200</v>
      </c>
      <c r="Z112" s="146"/>
      <c r="AA112" s="146"/>
      <c r="AB112" s="146"/>
      <c r="AC112" s="146"/>
      <c r="AD112" s="146"/>
      <c r="AE112" s="146"/>
      <c r="AF112" s="146"/>
      <c r="AG112" s="146" t="s">
        <v>677</v>
      </c>
      <c r="AH112" s="146"/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6"/>
      <c r="AT112" s="146"/>
      <c r="AU112" s="146"/>
      <c r="AV112" s="146"/>
      <c r="AW112" s="146"/>
      <c r="AX112" s="146"/>
      <c r="AY112" s="146"/>
      <c r="AZ112" s="146"/>
      <c r="BA112" s="146"/>
      <c r="BB112" s="146"/>
      <c r="BC112" s="146"/>
      <c r="BD112" s="146"/>
      <c r="BE112" s="146"/>
      <c r="BF112" s="146"/>
      <c r="BG112" s="146"/>
      <c r="BH112" s="146"/>
    </row>
    <row r="113" spans="1:60" outlineLevel="1" x14ac:dyDescent="0.2">
      <c r="A113" s="173">
        <v>95</v>
      </c>
      <c r="B113" s="174" t="s">
        <v>1482</v>
      </c>
      <c r="C113" s="180" t="s">
        <v>1483</v>
      </c>
      <c r="D113" s="175" t="s">
        <v>196</v>
      </c>
      <c r="E113" s="176">
        <v>1</v>
      </c>
      <c r="F113" s="177"/>
      <c r="G113" s="178">
        <f t="shared" si="28"/>
        <v>0</v>
      </c>
      <c r="H113" s="157">
        <v>0</v>
      </c>
      <c r="I113" s="156">
        <f t="shared" si="29"/>
        <v>0</v>
      </c>
      <c r="J113" s="157">
        <v>333</v>
      </c>
      <c r="K113" s="156">
        <f t="shared" si="30"/>
        <v>333</v>
      </c>
      <c r="L113" s="156">
        <v>21</v>
      </c>
      <c r="M113" s="156">
        <f t="shared" si="31"/>
        <v>0</v>
      </c>
      <c r="N113" s="155">
        <v>0</v>
      </c>
      <c r="O113" s="155">
        <f t="shared" si="32"/>
        <v>0</v>
      </c>
      <c r="P113" s="155">
        <v>3.968E-2</v>
      </c>
      <c r="Q113" s="155">
        <f t="shared" si="33"/>
        <v>0.04</v>
      </c>
      <c r="R113" s="156"/>
      <c r="S113" s="156" t="s">
        <v>231</v>
      </c>
      <c r="T113" s="156" t="s">
        <v>1294</v>
      </c>
      <c r="U113" s="156">
        <v>0.74399999999999999</v>
      </c>
      <c r="V113" s="156">
        <f t="shared" si="34"/>
        <v>0.74</v>
      </c>
      <c r="W113" s="156"/>
      <c r="X113" s="156" t="s">
        <v>199</v>
      </c>
      <c r="Y113" s="156" t="s">
        <v>200</v>
      </c>
      <c r="Z113" s="146"/>
      <c r="AA113" s="146"/>
      <c r="AB113" s="146"/>
      <c r="AC113" s="146"/>
      <c r="AD113" s="146"/>
      <c r="AE113" s="146"/>
      <c r="AF113" s="146"/>
      <c r="AG113" s="146" t="s">
        <v>677</v>
      </c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6"/>
      <c r="AT113" s="146"/>
      <c r="AU113" s="146"/>
      <c r="AV113" s="146"/>
      <c r="AW113" s="146"/>
      <c r="AX113" s="146"/>
      <c r="AY113" s="146"/>
      <c r="AZ113" s="146"/>
      <c r="BA113" s="146"/>
      <c r="BB113" s="146"/>
      <c r="BC113" s="146"/>
      <c r="BD113" s="146"/>
      <c r="BE113" s="146"/>
      <c r="BF113" s="146"/>
      <c r="BG113" s="146"/>
      <c r="BH113" s="146"/>
    </row>
    <row r="114" spans="1:60" ht="22.5" outlineLevel="1" x14ac:dyDescent="0.2">
      <c r="A114" s="173">
        <v>96</v>
      </c>
      <c r="B114" s="174" t="s">
        <v>1484</v>
      </c>
      <c r="C114" s="180" t="s">
        <v>1485</v>
      </c>
      <c r="D114" s="175" t="s">
        <v>196</v>
      </c>
      <c r="E114" s="176">
        <v>28</v>
      </c>
      <c r="F114" s="177"/>
      <c r="G114" s="178">
        <f t="shared" si="28"/>
        <v>0</v>
      </c>
      <c r="H114" s="157">
        <v>0</v>
      </c>
      <c r="I114" s="156">
        <f t="shared" si="29"/>
        <v>0</v>
      </c>
      <c r="J114" s="157">
        <v>162</v>
      </c>
      <c r="K114" s="156">
        <f t="shared" si="30"/>
        <v>4536</v>
      </c>
      <c r="L114" s="156">
        <v>21</v>
      </c>
      <c r="M114" s="156">
        <f t="shared" si="31"/>
        <v>0</v>
      </c>
      <c r="N114" s="155">
        <v>0</v>
      </c>
      <c r="O114" s="155">
        <f t="shared" si="32"/>
        <v>0</v>
      </c>
      <c r="P114" s="155">
        <v>1.9460000000000002E-2</v>
      </c>
      <c r="Q114" s="155">
        <f t="shared" si="33"/>
        <v>0.54</v>
      </c>
      <c r="R114" s="156"/>
      <c r="S114" s="156" t="s">
        <v>231</v>
      </c>
      <c r="T114" s="156" t="s">
        <v>1294</v>
      </c>
      <c r="U114" s="156">
        <v>0.38200000000000001</v>
      </c>
      <c r="V114" s="156">
        <f t="shared" si="34"/>
        <v>10.7</v>
      </c>
      <c r="W114" s="156"/>
      <c r="X114" s="156" t="s">
        <v>199</v>
      </c>
      <c r="Y114" s="156" t="s">
        <v>200</v>
      </c>
      <c r="Z114" s="146"/>
      <c r="AA114" s="146"/>
      <c r="AB114" s="146"/>
      <c r="AC114" s="146"/>
      <c r="AD114" s="146"/>
      <c r="AE114" s="146"/>
      <c r="AF114" s="146"/>
      <c r="AG114" s="146" t="s">
        <v>677</v>
      </c>
      <c r="AH114" s="146"/>
      <c r="AI114" s="146"/>
      <c r="AJ114" s="146"/>
      <c r="AK114" s="146"/>
      <c r="AL114" s="146"/>
      <c r="AM114" s="146"/>
      <c r="AN114" s="146"/>
      <c r="AO114" s="146"/>
      <c r="AP114" s="146"/>
      <c r="AQ114" s="146"/>
      <c r="AR114" s="146"/>
      <c r="AS114" s="146"/>
      <c r="AT114" s="146"/>
      <c r="AU114" s="146"/>
      <c r="AV114" s="146"/>
      <c r="AW114" s="146"/>
      <c r="AX114" s="146"/>
      <c r="AY114" s="146"/>
      <c r="AZ114" s="146"/>
      <c r="BA114" s="146"/>
      <c r="BB114" s="146"/>
      <c r="BC114" s="146"/>
      <c r="BD114" s="146"/>
      <c r="BE114" s="146"/>
      <c r="BF114" s="146"/>
      <c r="BG114" s="146"/>
      <c r="BH114" s="146"/>
    </row>
    <row r="115" spans="1:60" ht="33.75" outlineLevel="1" x14ac:dyDescent="0.2">
      <c r="A115" s="173">
        <v>97</v>
      </c>
      <c r="B115" s="174" t="s">
        <v>1486</v>
      </c>
      <c r="C115" s="180" t="s">
        <v>1487</v>
      </c>
      <c r="D115" s="175" t="s">
        <v>196</v>
      </c>
      <c r="E115" s="176">
        <v>34</v>
      </c>
      <c r="F115" s="177"/>
      <c r="G115" s="178">
        <f t="shared" si="28"/>
        <v>0</v>
      </c>
      <c r="H115" s="157">
        <v>0</v>
      </c>
      <c r="I115" s="156">
        <f t="shared" si="29"/>
        <v>0</v>
      </c>
      <c r="J115" s="157">
        <v>4150</v>
      </c>
      <c r="K115" s="156">
        <f t="shared" si="30"/>
        <v>141100</v>
      </c>
      <c r="L115" s="156">
        <v>21</v>
      </c>
      <c r="M115" s="156">
        <f t="shared" si="31"/>
        <v>0</v>
      </c>
      <c r="N115" s="155">
        <v>1.4970000000000001E-2</v>
      </c>
      <c r="O115" s="155">
        <f t="shared" si="32"/>
        <v>0.51</v>
      </c>
      <c r="P115" s="155">
        <v>0</v>
      </c>
      <c r="Q115" s="155">
        <f t="shared" si="33"/>
        <v>0</v>
      </c>
      <c r="R115" s="156"/>
      <c r="S115" s="156" t="s">
        <v>1293</v>
      </c>
      <c r="T115" s="156" t="s">
        <v>1294</v>
      </c>
      <c r="U115" s="156">
        <v>0</v>
      </c>
      <c r="V115" s="156">
        <f t="shared" si="34"/>
        <v>0</v>
      </c>
      <c r="W115" s="156"/>
      <c r="X115" s="156" t="s">
        <v>199</v>
      </c>
      <c r="Y115" s="156" t="s">
        <v>200</v>
      </c>
      <c r="Z115" s="146"/>
      <c r="AA115" s="146"/>
      <c r="AB115" s="146"/>
      <c r="AC115" s="146"/>
      <c r="AD115" s="146"/>
      <c r="AE115" s="146"/>
      <c r="AF115" s="146"/>
      <c r="AG115" s="146" t="s">
        <v>677</v>
      </c>
      <c r="AH115" s="146"/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  <c r="AS115" s="146"/>
      <c r="AT115" s="146"/>
      <c r="AU115" s="146"/>
      <c r="AV115" s="146"/>
      <c r="AW115" s="146"/>
      <c r="AX115" s="146"/>
      <c r="AY115" s="146"/>
      <c r="AZ115" s="146"/>
      <c r="BA115" s="146"/>
      <c r="BB115" s="146"/>
      <c r="BC115" s="146"/>
      <c r="BD115" s="146"/>
      <c r="BE115" s="146"/>
      <c r="BF115" s="146"/>
      <c r="BG115" s="146"/>
      <c r="BH115" s="146"/>
    </row>
    <row r="116" spans="1:60" ht="33.75" outlineLevel="1" x14ac:dyDescent="0.2">
      <c r="A116" s="173">
        <v>98</v>
      </c>
      <c r="B116" s="174" t="s">
        <v>1488</v>
      </c>
      <c r="C116" s="180" t="s">
        <v>1489</v>
      </c>
      <c r="D116" s="175" t="s">
        <v>196</v>
      </c>
      <c r="E116" s="176">
        <v>3</v>
      </c>
      <c r="F116" s="177"/>
      <c r="G116" s="178">
        <f t="shared" si="28"/>
        <v>0</v>
      </c>
      <c r="H116" s="157">
        <v>0</v>
      </c>
      <c r="I116" s="156">
        <f t="shared" si="29"/>
        <v>0</v>
      </c>
      <c r="J116" s="157">
        <v>3730</v>
      </c>
      <c r="K116" s="156">
        <f t="shared" si="30"/>
        <v>11190</v>
      </c>
      <c r="L116" s="156">
        <v>21</v>
      </c>
      <c r="M116" s="156">
        <f t="shared" si="31"/>
        <v>0</v>
      </c>
      <c r="N116" s="155">
        <v>9.4599999999999997E-3</v>
      </c>
      <c r="O116" s="155">
        <f t="shared" si="32"/>
        <v>0.03</v>
      </c>
      <c r="P116" s="155">
        <v>0</v>
      </c>
      <c r="Q116" s="155">
        <f t="shared" si="33"/>
        <v>0</v>
      </c>
      <c r="R116" s="156"/>
      <c r="S116" s="156" t="s">
        <v>1293</v>
      </c>
      <c r="T116" s="156" t="s">
        <v>1294</v>
      </c>
      <c r="U116" s="156">
        <v>0</v>
      </c>
      <c r="V116" s="156">
        <f t="shared" si="34"/>
        <v>0</v>
      </c>
      <c r="W116" s="156"/>
      <c r="X116" s="156" t="s">
        <v>199</v>
      </c>
      <c r="Y116" s="156" t="s">
        <v>200</v>
      </c>
      <c r="Z116" s="146"/>
      <c r="AA116" s="146"/>
      <c r="AB116" s="146"/>
      <c r="AC116" s="146"/>
      <c r="AD116" s="146"/>
      <c r="AE116" s="146"/>
      <c r="AF116" s="146"/>
      <c r="AG116" s="146" t="s">
        <v>677</v>
      </c>
      <c r="AH116" s="146"/>
      <c r="AI116" s="146"/>
      <c r="AJ116" s="146"/>
      <c r="AK116" s="146"/>
      <c r="AL116" s="146"/>
      <c r="AM116" s="146"/>
      <c r="AN116" s="146"/>
      <c r="AO116" s="146"/>
      <c r="AP116" s="146"/>
      <c r="AQ116" s="146"/>
      <c r="AR116" s="146"/>
      <c r="AS116" s="146"/>
      <c r="AT116" s="146"/>
      <c r="AU116" s="146"/>
      <c r="AV116" s="146"/>
      <c r="AW116" s="146"/>
      <c r="AX116" s="146"/>
      <c r="AY116" s="146"/>
      <c r="AZ116" s="146"/>
      <c r="BA116" s="146"/>
      <c r="BB116" s="146"/>
      <c r="BC116" s="146"/>
      <c r="BD116" s="146"/>
      <c r="BE116" s="146"/>
      <c r="BF116" s="146"/>
      <c r="BG116" s="146"/>
      <c r="BH116" s="146"/>
    </row>
    <row r="117" spans="1:60" outlineLevel="1" x14ac:dyDescent="0.2">
      <c r="A117" s="173">
        <v>99</v>
      </c>
      <c r="B117" s="174" t="s">
        <v>1490</v>
      </c>
      <c r="C117" s="180" t="s">
        <v>1491</v>
      </c>
      <c r="D117" s="175" t="s">
        <v>196</v>
      </c>
      <c r="E117" s="176">
        <v>2</v>
      </c>
      <c r="F117" s="177"/>
      <c r="G117" s="178">
        <f t="shared" si="28"/>
        <v>0</v>
      </c>
      <c r="H117" s="157">
        <v>0</v>
      </c>
      <c r="I117" s="156">
        <f t="shared" si="29"/>
        <v>0</v>
      </c>
      <c r="J117" s="157">
        <v>180</v>
      </c>
      <c r="K117" s="156">
        <f t="shared" si="30"/>
        <v>360</v>
      </c>
      <c r="L117" s="156">
        <v>21</v>
      </c>
      <c r="M117" s="156">
        <f t="shared" si="31"/>
        <v>0</v>
      </c>
      <c r="N117" s="155">
        <v>0</v>
      </c>
      <c r="O117" s="155">
        <f t="shared" si="32"/>
        <v>0</v>
      </c>
      <c r="P117" s="155">
        <v>2.2499999999999999E-2</v>
      </c>
      <c r="Q117" s="155">
        <f t="shared" si="33"/>
        <v>0.05</v>
      </c>
      <c r="R117" s="156"/>
      <c r="S117" s="156" t="s">
        <v>231</v>
      </c>
      <c r="T117" s="156" t="s">
        <v>1294</v>
      </c>
      <c r="U117" s="156">
        <v>1.1499999999999999</v>
      </c>
      <c r="V117" s="156">
        <f t="shared" si="34"/>
        <v>2.2999999999999998</v>
      </c>
      <c r="W117" s="156"/>
      <c r="X117" s="156" t="s">
        <v>199</v>
      </c>
      <c r="Y117" s="156" t="s">
        <v>200</v>
      </c>
      <c r="Z117" s="146"/>
      <c r="AA117" s="146"/>
      <c r="AB117" s="146"/>
      <c r="AC117" s="146"/>
      <c r="AD117" s="146"/>
      <c r="AE117" s="146"/>
      <c r="AF117" s="146"/>
      <c r="AG117" s="146" t="s">
        <v>677</v>
      </c>
      <c r="AH117" s="146"/>
      <c r="AI117" s="146"/>
      <c r="AJ117" s="146"/>
      <c r="AK117" s="146"/>
      <c r="AL117" s="146"/>
      <c r="AM117" s="146"/>
      <c r="AN117" s="146"/>
      <c r="AO117" s="146"/>
      <c r="AP117" s="146"/>
      <c r="AQ117" s="146"/>
      <c r="AR117" s="146"/>
      <c r="AS117" s="146"/>
      <c r="AT117" s="146"/>
      <c r="AU117" s="146"/>
      <c r="AV117" s="146"/>
      <c r="AW117" s="146"/>
      <c r="AX117" s="146"/>
      <c r="AY117" s="146"/>
      <c r="AZ117" s="146"/>
      <c r="BA117" s="146"/>
      <c r="BB117" s="146"/>
      <c r="BC117" s="146"/>
      <c r="BD117" s="146"/>
      <c r="BE117" s="146"/>
      <c r="BF117" s="146"/>
      <c r="BG117" s="146"/>
      <c r="BH117" s="146"/>
    </row>
    <row r="118" spans="1:60" ht="22.5" outlineLevel="1" x14ac:dyDescent="0.2">
      <c r="A118" s="173">
        <v>100</v>
      </c>
      <c r="B118" s="174" t="s">
        <v>1492</v>
      </c>
      <c r="C118" s="180" t="s">
        <v>1493</v>
      </c>
      <c r="D118" s="175" t="s">
        <v>196</v>
      </c>
      <c r="E118" s="176">
        <v>5</v>
      </c>
      <c r="F118" s="177"/>
      <c r="G118" s="178">
        <f t="shared" si="28"/>
        <v>0</v>
      </c>
      <c r="H118" s="157">
        <v>0</v>
      </c>
      <c r="I118" s="156">
        <f t="shared" si="29"/>
        <v>0</v>
      </c>
      <c r="J118" s="157">
        <v>171</v>
      </c>
      <c r="K118" s="156">
        <f t="shared" si="30"/>
        <v>855</v>
      </c>
      <c r="L118" s="156">
        <v>21</v>
      </c>
      <c r="M118" s="156">
        <f t="shared" si="31"/>
        <v>0</v>
      </c>
      <c r="N118" s="155">
        <v>0</v>
      </c>
      <c r="O118" s="155">
        <f t="shared" si="32"/>
        <v>0</v>
      </c>
      <c r="P118" s="155">
        <v>2.4500000000000001E-2</v>
      </c>
      <c r="Q118" s="155">
        <f t="shared" si="33"/>
        <v>0.12</v>
      </c>
      <c r="R118" s="156"/>
      <c r="S118" s="156" t="s">
        <v>231</v>
      </c>
      <c r="T118" s="156" t="s">
        <v>1294</v>
      </c>
      <c r="U118" s="156">
        <v>0.38300000000000001</v>
      </c>
      <c r="V118" s="156">
        <f t="shared" si="34"/>
        <v>1.92</v>
      </c>
      <c r="W118" s="156"/>
      <c r="X118" s="156" t="s">
        <v>199</v>
      </c>
      <c r="Y118" s="156" t="s">
        <v>200</v>
      </c>
      <c r="Z118" s="146"/>
      <c r="AA118" s="146"/>
      <c r="AB118" s="146"/>
      <c r="AC118" s="146"/>
      <c r="AD118" s="146"/>
      <c r="AE118" s="146"/>
      <c r="AF118" s="146"/>
      <c r="AG118" s="146" t="s">
        <v>677</v>
      </c>
      <c r="AH118" s="146"/>
      <c r="AI118" s="146"/>
      <c r="AJ118" s="146"/>
      <c r="AK118" s="146"/>
      <c r="AL118" s="146"/>
      <c r="AM118" s="146"/>
      <c r="AN118" s="146"/>
      <c r="AO118" s="146"/>
      <c r="AP118" s="146"/>
      <c r="AQ118" s="146"/>
      <c r="AR118" s="146"/>
      <c r="AS118" s="146"/>
      <c r="AT118" s="146"/>
      <c r="AU118" s="146"/>
      <c r="AV118" s="146"/>
      <c r="AW118" s="146"/>
      <c r="AX118" s="146"/>
      <c r="AY118" s="146"/>
      <c r="AZ118" s="146"/>
      <c r="BA118" s="146"/>
      <c r="BB118" s="146"/>
      <c r="BC118" s="146"/>
      <c r="BD118" s="146"/>
      <c r="BE118" s="146"/>
      <c r="BF118" s="146"/>
      <c r="BG118" s="146"/>
      <c r="BH118" s="146"/>
    </row>
    <row r="119" spans="1:60" ht="22.5" outlineLevel="1" x14ac:dyDescent="0.2">
      <c r="A119" s="173">
        <v>101</v>
      </c>
      <c r="B119" s="174" t="s">
        <v>1494</v>
      </c>
      <c r="C119" s="180" t="s">
        <v>1495</v>
      </c>
      <c r="D119" s="175" t="s">
        <v>196</v>
      </c>
      <c r="E119" s="176">
        <v>10</v>
      </c>
      <c r="F119" s="177"/>
      <c r="G119" s="178">
        <f t="shared" si="28"/>
        <v>0</v>
      </c>
      <c r="H119" s="157">
        <v>0</v>
      </c>
      <c r="I119" s="156">
        <f t="shared" si="29"/>
        <v>0</v>
      </c>
      <c r="J119" s="157">
        <v>1550</v>
      </c>
      <c r="K119" s="156">
        <f t="shared" si="30"/>
        <v>15500</v>
      </c>
      <c r="L119" s="156">
        <v>21</v>
      </c>
      <c r="M119" s="156">
        <f t="shared" si="31"/>
        <v>0</v>
      </c>
      <c r="N119" s="155">
        <v>1.1000000000000001E-3</v>
      </c>
      <c r="O119" s="155">
        <f t="shared" si="32"/>
        <v>0.01</v>
      </c>
      <c r="P119" s="155">
        <v>0</v>
      </c>
      <c r="Q119" s="155">
        <f t="shared" si="33"/>
        <v>0</v>
      </c>
      <c r="R119" s="156"/>
      <c r="S119" s="156" t="s">
        <v>1293</v>
      </c>
      <c r="T119" s="156" t="s">
        <v>1294</v>
      </c>
      <c r="U119" s="156">
        <v>0</v>
      </c>
      <c r="V119" s="156">
        <f t="shared" si="34"/>
        <v>0</v>
      </c>
      <c r="W119" s="156"/>
      <c r="X119" s="156" t="s">
        <v>199</v>
      </c>
      <c r="Y119" s="156" t="s">
        <v>200</v>
      </c>
      <c r="Z119" s="146"/>
      <c r="AA119" s="146"/>
      <c r="AB119" s="146"/>
      <c r="AC119" s="146"/>
      <c r="AD119" s="146"/>
      <c r="AE119" s="146"/>
      <c r="AF119" s="146"/>
      <c r="AG119" s="146" t="s">
        <v>677</v>
      </c>
      <c r="AH119" s="146"/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6"/>
      <c r="AT119" s="146"/>
      <c r="AU119" s="146"/>
      <c r="AV119" s="146"/>
      <c r="AW119" s="146"/>
      <c r="AX119" s="146"/>
      <c r="AY119" s="146"/>
      <c r="AZ119" s="146"/>
      <c r="BA119" s="146"/>
      <c r="BB119" s="146"/>
      <c r="BC119" s="146"/>
      <c r="BD119" s="146"/>
      <c r="BE119" s="146"/>
      <c r="BF119" s="146"/>
      <c r="BG119" s="146"/>
      <c r="BH119" s="146"/>
    </row>
    <row r="120" spans="1:60" ht="22.5" outlineLevel="1" x14ac:dyDescent="0.2">
      <c r="A120" s="173">
        <v>102</v>
      </c>
      <c r="B120" s="174" t="s">
        <v>1496</v>
      </c>
      <c r="C120" s="180" t="s">
        <v>1497</v>
      </c>
      <c r="D120" s="175" t="s">
        <v>196</v>
      </c>
      <c r="E120" s="176">
        <v>18</v>
      </c>
      <c r="F120" s="177"/>
      <c r="G120" s="178">
        <f t="shared" si="28"/>
        <v>0</v>
      </c>
      <c r="H120" s="157">
        <v>0</v>
      </c>
      <c r="I120" s="156">
        <f t="shared" si="29"/>
        <v>0</v>
      </c>
      <c r="J120" s="157">
        <v>805</v>
      </c>
      <c r="K120" s="156">
        <f t="shared" si="30"/>
        <v>14490</v>
      </c>
      <c r="L120" s="156">
        <v>21</v>
      </c>
      <c r="M120" s="156">
        <f t="shared" si="31"/>
        <v>0</v>
      </c>
      <c r="N120" s="155">
        <v>7.5000000000000002E-4</v>
      </c>
      <c r="O120" s="155">
        <f t="shared" si="32"/>
        <v>0.01</v>
      </c>
      <c r="P120" s="155">
        <v>0</v>
      </c>
      <c r="Q120" s="155">
        <f t="shared" si="33"/>
        <v>0</v>
      </c>
      <c r="R120" s="156"/>
      <c r="S120" s="156" t="s">
        <v>1293</v>
      </c>
      <c r="T120" s="156" t="s">
        <v>1294</v>
      </c>
      <c r="U120" s="156">
        <v>0</v>
      </c>
      <c r="V120" s="156">
        <f t="shared" si="34"/>
        <v>0</v>
      </c>
      <c r="W120" s="156"/>
      <c r="X120" s="156" t="s">
        <v>199</v>
      </c>
      <c r="Y120" s="156" t="s">
        <v>200</v>
      </c>
      <c r="Z120" s="146"/>
      <c r="AA120" s="146"/>
      <c r="AB120" s="146"/>
      <c r="AC120" s="146"/>
      <c r="AD120" s="146"/>
      <c r="AE120" s="146"/>
      <c r="AF120" s="146"/>
      <c r="AG120" s="146" t="s">
        <v>677</v>
      </c>
      <c r="AH120" s="146"/>
      <c r="AI120" s="146"/>
      <c r="AJ120" s="146"/>
      <c r="AK120" s="146"/>
      <c r="AL120" s="146"/>
      <c r="AM120" s="146"/>
      <c r="AN120" s="146"/>
      <c r="AO120" s="146"/>
      <c r="AP120" s="146"/>
      <c r="AQ120" s="146"/>
      <c r="AR120" s="146"/>
      <c r="AS120" s="146"/>
      <c r="AT120" s="146"/>
      <c r="AU120" s="146"/>
      <c r="AV120" s="146"/>
      <c r="AW120" s="146"/>
      <c r="AX120" s="146"/>
      <c r="AY120" s="146"/>
      <c r="AZ120" s="146"/>
      <c r="BA120" s="146"/>
      <c r="BB120" s="146"/>
      <c r="BC120" s="146"/>
      <c r="BD120" s="146"/>
      <c r="BE120" s="146"/>
      <c r="BF120" s="146"/>
      <c r="BG120" s="146"/>
      <c r="BH120" s="146"/>
    </row>
    <row r="121" spans="1:60" ht="22.5" outlineLevel="1" x14ac:dyDescent="0.2">
      <c r="A121" s="173">
        <v>103</v>
      </c>
      <c r="B121" s="174" t="s">
        <v>1498</v>
      </c>
      <c r="C121" s="180" t="s">
        <v>1499</v>
      </c>
      <c r="D121" s="175" t="s">
        <v>196</v>
      </c>
      <c r="E121" s="176">
        <v>18</v>
      </c>
      <c r="F121" s="177"/>
      <c r="G121" s="178">
        <f t="shared" si="28"/>
        <v>0</v>
      </c>
      <c r="H121" s="157">
        <v>0</v>
      </c>
      <c r="I121" s="156">
        <f t="shared" si="29"/>
        <v>0</v>
      </c>
      <c r="J121" s="157">
        <v>1100</v>
      </c>
      <c r="K121" s="156">
        <f t="shared" si="30"/>
        <v>19800</v>
      </c>
      <c r="L121" s="156">
        <v>21</v>
      </c>
      <c r="M121" s="156">
        <f t="shared" si="31"/>
        <v>0</v>
      </c>
      <c r="N121" s="155">
        <v>7.5000000000000002E-4</v>
      </c>
      <c r="O121" s="155">
        <f t="shared" si="32"/>
        <v>0.01</v>
      </c>
      <c r="P121" s="155">
        <v>0</v>
      </c>
      <c r="Q121" s="155">
        <f t="shared" si="33"/>
        <v>0</v>
      </c>
      <c r="R121" s="156"/>
      <c r="S121" s="156" t="s">
        <v>1293</v>
      </c>
      <c r="T121" s="156" t="s">
        <v>1294</v>
      </c>
      <c r="U121" s="156">
        <v>0</v>
      </c>
      <c r="V121" s="156">
        <f t="shared" si="34"/>
        <v>0</v>
      </c>
      <c r="W121" s="156"/>
      <c r="X121" s="156" t="s">
        <v>199</v>
      </c>
      <c r="Y121" s="156" t="s">
        <v>200</v>
      </c>
      <c r="Z121" s="146"/>
      <c r="AA121" s="146"/>
      <c r="AB121" s="146"/>
      <c r="AC121" s="146"/>
      <c r="AD121" s="146"/>
      <c r="AE121" s="146"/>
      <c r="AF121" s="146"/>
      <c r="AG121" s="146" t="s">
        <v>677</v>
      </c>
      <c r="AH121" s="146"/>
      <c r="AI121" s="146"/>
      <c r="AJ121" s="146"/>
      <c r="AK121" s="146"/>
      <c r="AL121" s="146"/>
      <c r="AM121" s="146"/>
      <c r="AN121" s="146"/>
      <c r="AO121" s="146"/>
      <c r="AP121" s="146"/>
      <c r="AQ121" s="146"/>
      <c r="AR121" s="146"/>
      <c r="AS121" s="146"/>
      <c r="AT121" s="146"/>
      <c r="AU121" s="146"/>
      <c r="AV121" s="146"/>
      <c r="AW121" s="146"/>
      <c r="AX121" s="146"/>
      <c r="AY121" s="146"/>
      <c r="AZ121" s="146"/>
      <c r="BA121" s="146"/>
      <c r="BB121" s="146"/>
      <c r="BC121" s="146"/>
      <c r="BD121" s="146"/>
      <c r="BE121" s="146"/>
      <c r="BF121" s="146"/>
      <c r="BG121" s="146"/>
      <c r="BH121" s="146"/>
    </row>
    <row r="122" spans="1:60" ht="22.5" outlineLevel="1" x14ac:dyDescent="0.2">
      <c r="A122" s="173">
        <v>104</v>
      </c>
      <c r="B122" s="174" t="s">
        <v>1500</v>
      </c>
      <c r="C122" s="180" t="s">
        <v>1501</v>
      </c>
      <c r="D122" s="175" t="s">
        <v>196</v>
      </c>
      <c r="E122" s="176">
        <v>2</v>
      </c>
      <c r="F122" s="177"/>
      <c r="G122" s="178">
        <f t="shared" si="28"/>
        <v>0</v>
      </c>
      <c r="H122" s="157">
        <v>0</v>
      </c>
      <c r="I122" s="156">
        <f t="shared" si="29"/>
        <v>0</v>
      </c>
      <c r="J122" s="157">
        <v>162</v>
      </c>
      <c r="K122" s="156">
        <f t="shared" si="30"/>
        <v>324</v>
      </c>
      <c r="L122" s="156">
        <v>21</v>
      </c>
      <c r="M122" s="156">
        <f t="shared" si="31"/>
        <v>0</v>
      </c>
      <c r="N122" s="155">
        <v>0</v>
      </c>
      <c r="O122" s="155">
        <f t="shared" si="32"/>
        <v>0</v>
      </c>
      <c r="P122" s="155">
        <v>1.7069999999999998E-2</v>
      </c>
      <c r="Q122" s="155">
        <f t="shared" si="33"/>
        <v>0.03</v>
      </c>
      <c r="R122" s="156"/>
      <c r="S122" s="156" t="s">
        <v>231</v>
      </c>
      <c r="T122" s="156" t="s">
        <v>1294</v>
      </c>
      <c r="U122" s="156">
        <v>0.36199999999999999</v>
      </c>
      <c r="V122" s="156">
        <f t="shared" si="34"/>
        <v>0.72</v>
      </c>
      <c r="W122" s="156"/>
      <c r="X122" s="156" t="s">
        <v>199</v>
      </c>
      <c r="Y122" s="156" t="s">
        <v>200</v>
      </c>
      <c r="Z122" s="146"/>
      <c r="AA122" s="146"/>
      <c r="AB122" s="146"/>
      <c r="AC122" s="146"/>
      <c r="AD122" s="146"/>
      <c r="AE122" s="146"/>
      <c r="AF122" s="146"/>
      <c r="AG122" s="146" t="s">
        <v>677</v>
      </c>
      <c r="AH122" s="146"/>
      <c r="AI122" s="146"/>
      <c r="AJ122" s="146"/>
      <c r="AK122" s="146"/>
      <c r="AL122" s="146"/>
      <c r="AM122" s="146"/>
      <c r="AN122" s="146"/>
      <c r="AO122" s="146"/>
      <c r="AP122" s="146"/>
      <c r="AQ122" s="146"/>
      <c r="AR122" s="146"/>
      <c r="AS122" s="146"/>
      <c r="AT122" s="146"/>
      <c r="AU122" s="146"/>
      <c r="AV122" s="146"/>
      <c r="AW122" s="146"/>
      <c r="AX122" s="146"/>
      <c r="AY122" s="146"/>
      <c r="AZ122" s="146"/>
      <c r="BA122" s="146"/>
      <c r="BB122" s="146"/>
      <c r="BC122" s="146"/>
      <c r="BD122" s="146"/>
      <c r="BE122" s="146"/>
      <c r="BF122" s="146"/>
      <c r="BG122" s="146"/>
      <c r="BH122" s="146"/>
    </row>
    <row r="123" spans="1:60" ht="22.5" outlineLevel="1" x14ac:dyDescent="0.2">
      <c r="A123" s="173">
        <v>105</v>
      </c>
      <c r="B123" s="174" t="s">
        <v>1502</v>
      </c>
      <c r="C123" s="180" t="s">
        <v>1503</v>
      </c>
      <c r="D123" s="175" t="s">
        <v>196</v>
      </c>
      <c r="E123" s="176">
        <v>2</v>
      </c>
      <c r="F123" s="177"/>
      <c r="G123" s="178">
        <f t="shared" si="28"/>
        <v>0</v>
      </c>
      <c r="H123" s="157">
        <v>0</v>
      </c>
      <c r="I123" s="156">
        <f t="shared" si="29"/>
        <v>0</v>
      </c>
      <c r="J123" s="157">
        <v>1040</v>
      </c>
      <c r="K123" s="156">
        <f t="shared" si="30"/>
        <v>2080</v>
      </c>
      <c r="L123" s="156">
        <v>21</v>
      </c>
      <c r="M123" s="156">
        <f t="shared" si="31"/>
        <v>0</v>
      </c>
      <c r="N123" s="155">
        <v>4.2999999999999999E-4</v>
      </c>
      <c r="O123" s="155">
        <f t="shared" si="32"/>
        <v>0</v>
      </c>
      <c r="P123" s="155">
        <v>0</v>
      </c>
      <c r="Q123" s="155">
        <f t="shared" si="33"/>
        <v>0</v>
      </c>
      <c r="R123" s="156"/>
      <c r="S123" s="156" t="s">
        <v>1293</v>
      </c>
      <c r="T123" s="156" t="s">
        <v>1294</v>
      </c>
      <c r="U123" s="156">
        <v>0</v>
      </c>
      <c r="V123" s="156">
        <f t="shared" si="34"/>
        <v>0</v>
      </c>
      <c r="W123" s="156"/>
      <c r="X123" s="156" t="s">
        <v>199</v>
      </c>
      <c r="Y123" s="156" t="s">
        <v>200</v>
      </c>
      <c r="Z123" s="146"/>
      <c r="AA123" s="146"/>
      <c r="AB123" s="146"/>
      <c r="AC123" s="146"/>
      <c r="AD123" s="146"/>
      <c r="AE123" s="146"/>
      <c r="AF123" s="146"/>
      <c r="AG123" s="146" t="s">
        <v>677</v>
      </c>
      <c r="AH123" s="146"/>
      <c r="AI123" s="146"/>
      <c r="AJ123" s="146"/>
      <c r="AK123" s="146"/>
      <c r="AL123" s="146"/>
      <c r="AM123" s="146"/>
      <c r="AN123" s="146"/>
      <c r="AO123" s="146"/>
      <c r="AP123" s="146"/>
      <c r="AQ123" s="146"/>
      <c r="AR123" s="146"/>
      <c r="AS123" s="146"/>
      <c r="AT123" s="146"/>
      <c r="AU123" s="146"/>
      <c r="AV123" s="146"/>
      <c r="AW123" s="146"/>
      <c r="AX123" s="146"/>
      <c r="AY123" s="146"/>
      <c r="AZ123" s="146"/>
      <c r="BA123" s="146"/>
      <c r="BB123" s="146"/>
      <c r="BC123" s="146"/>
      <c r="BD123" s="146"/>
      <c r="BE123" s="146"/>
      <c r="BF123" s="146"/>
      <c r="BG123" s="146"/>
      <c r="BH123" s="146"/>
    </row>
    <row r="124" spans="1:60" outlineLevel="1" x14ac:dyDescent="0.2">
      <c r="A124" s="173">
        <v>106</v>
      </c>
      <c r="B124" s="174" t="s">
        <v>1504</v>
      </c>
      <c r="C124" s="180" t="s">
        <v>1505</v>
      </c>
      <c r="D124" s="175" t="s">
        <v>220</v>
      </c>
      <c r="E124" s="176">
        <v>2</v>
      </c>
      <c r="F124" s="177"/>
      <c r="G124" s="178">
        <f t="shared" si="28"/>
        <v>0</v>
      </c>
      <c r="H124" s="157">
        <v>1650</v>
      </c>
      <c r="I124" s="156">
        <f t="shared" si="29"/>
        <v>3300</v>
      </c>
      <c r="J124" s="157">
        <v>0</v>
      </c>
      <c r="K124" s="156">
        <f t="shared" si="30"/>
        <v>0</v>
      </c>
      <c r="L124" s="156">
        <v>21</v>
      </c>
      <c r="M124" s="156">
        <f t="shared" si="31"/>
        <v>0</v>
      </c>
      <c r="N124" s="155">
        <v>4.0000000000000001E-3</v>
      </c>
      <c r="O124" s="155">
        <f t="shared" si="32"/>
        <v>0.01</v>
      </c>
      <c r="P124" s="155">
        <v>0</v>
      </c>
      <c r="Q124" s="155">
        <f t="shared" si="33"/>
        <v>0</v>
      </c>
      <c r="R124" s="156"/>
      <c r="S124" s="156" t="s">
        <v>1293</v>
      </c>
      <c r="T124" s="156" t="s">
        <v>1294</v>
      </c>
      <c r="U124" s="156">
        <v>0</v>
      </c>
      <c r="V124" s="156">
        <f t="shared" si="34"/>
        <v>0</v>
      </c>
      <c r="W124" s="156"/>
      <c r="X124" s="156" t="s">
        <v>209</v>
      </c>
      <c r="Y124" s="156" t="s">
        <v>200</v>
      </c>
      <c r="Z124" s="146"/>
      <c r="AA124" s="146"/>
      <c r="AB124" s="146"/>
      <c r="AC124" s="146"/>
      <c r="AD124" s="146"/>
      <c r="AE124" s="146"/>
      <c r="AF124" s="146"/>
      <c r="AG124" s="146" t="s">
        <v>210</v>
      </c>
      <c r="AH124" s="146"/>
      <c r="AI124" s="146"/>
      <c r="AJ124" s="146"/>
      <c r="AK124" s="146"/>
      <c r="AL124" s="146"/>
      <c r="AM124" s="146"/>
      <c r="AN124" s="146"/>
      <c r="AO124" s="146"/>
      <c r="AP124" s="146"/>
      <c r="AQ124" s="146"/>
      <c r="AR124" s="146"/>
      <c r="AS124" s="146"/>
      <c r="AT124" s="146"/>
      <c r="AU124" s="146"/>
      <c r="AV124" s="146"/>
      <c r="AW124" s="146"/>
      <c r="AX124" s="146"/>
      <c r="AY124" s="146"/>
      <c r="AZ124" s="146"/>
      <c r="BA124" s="146"/>
      <c r="BB124" s="146"/>
      <c r="BC124" s="146"/>
      <c r="BD124" s="146"/>
      <c r="BE124" s="146"/>
      <c r="BF124" s="146"/>
      <c r="BG124" s="146"/>
      <c r="BH124" s="146"/>
    </row>
    <row r="125" spans="1:60" ht="33.75" outlineLevel="1" x14ac:dyDescent="0.2">
      <c r="A125" s="173">
        <v>107</v>
      </c>
      <c r="B125" s="174" t="s">
        <v>1506</v>
      </c>
      <c r="C125" s="180" t="s">
        <v>1507</v>
      </c>
      <c r="D125" s="175" t="s">
        <v>196</v>
      </c>
      <c r="E125" s="176">
        <v>3</v>
      </c>
      <c r="F125" s="177"/>
      <c r="G125" s="178">
        <f t="shared" si="28"/>
        <v>0</v>
      </c>
      <c r="H125" s="157">
        <v>0</v>
      </c>
      <c r="I125" s="156">
        <f t="shared" si="29"/>
        <v>0</v>
      </c>
      <c r="J125" s="157">
        <v>18800</v>
      </c>
      <c r="K125" s="156">
        <f t="shared" si="30"/>
        <v>56400</v>
      </c>
      <c r="L125" s="156">
        <v>21</v>
      </c>
      <c r="M125" s="156">
        <f t="shared" si="31"/>
        <v>0</v>
      </c>
      <c r="N125" s="155">
        <v>1.8689999999999998E-2</v>
      </c>
      <c r="O125" s="155">
        <f t="shared" si="32"/>
        <v>0.06</v>
      </c>
      <c r="P125" s="155">
        <v>0</v>
      </c>
      <c r="Q125" s="155">
        <f t="shared" si="33"/>
        <v>0</v>
      </c>
      <c r="R125" s="156"/>
      <c r="S125" s="156" t="s">
        <v>1293</v>
      </c>
      <c r="T125" s="156" t="s">
        <v>1294</v>
      </c>
      <c r="U125" s="156">
        <v>0</v>
      </c>
      <c r="V125" s="156">
        <f t="shared" si="34"/>
        <v>0</v>
      </c>
      <c r="W125" s="156"/>
      <c r="X125" s="156" t="s">
        <v>199</v>
      </c>
      <c r="Y125" s="156" t="s">
        <v>200</v>
      </c>
      <c r="Z125" s="146"/>
      <c r="AA125" s="146"/>
      <c r="AB125" s="146"/>
      <c r="AC125" s="146"/>
      <c r="AD125" s="146"/>
      <c r="AE125" s="146"/>
      <c r="AF125" s="146"/>
      <c r="AG125" s="146" t="s">
        <v>677</v>
      </c>
      <c r="AH125" s="146"/>
      <c r="AI125" s="146"/>
      <c r="AJ125" s="146"/>
      <c r="AK125" s="146"/>
      <c r="AL125" s="146"/>
      <c r="AM125" s="146"/>
      <c r="AN125" s="146"/>
      <c r="AO125" s="146"/>
      <c r="AP125" s="146"/>
      <c r="AQ125" s="146"/>
      <c r="AR125" s="146"/>
      <c r="AS125" s="146"/>
      <c r="AT125" s="146"/>
      <c r="AU125" s="146"/>
      <c r="AV125" s="146"/>
      <c r="AW125" s="146"/>
      <c r="AX125" s="146"/>
      <c r="AY125" s="146"/>
      <c r="AZ125" s="146"/>
      <c r="BA125" s="146"/>
      <c r="BB125" s="146"/>
      <c r="BC125" s="146"/>
      <c r="BD125" s="146"/>
      <c r="BE125" s="146"/>
      <c r="BF125" s="146"/>
      <c r="BG125" s="146"/>
      <c r="BH125" s="146"/>
    </row>
    <row r="126" spans="1:60" outlineLevel="1" x14ac:dyDescent="0.2">
      <c r="A126" s="173">
        <v>108</v>
      </c>
      <c r="B126" s="174" t="s">
        <v>1508</v>
      </c>
      <c r="C126" s="180" t="s">
        <v>1509</v>
      </c>
      <c r="D126" s="175" t="s">
        <v>533</v>
      </c>
      <c r="E126" s="176">
        <v>62</v>
      </c>
      <c r="F126" s="177"/>
      <c r="G126" s="178">
        <f t="shared" si="28"/>
        <v>0</v>
      </c>
      <c r="H126" s="157">
        <v>0</v>
      </c>
      <c r="I126" s="156">
        <f t="shared" si="29"/>
        <v>0</v>
      </c>
      <c r="J126" s="157">
        <v>195</v>
      </c>
      <c r="K126" s="156">
        <f t="shared" si="30"/>
        <v>12090</v>
      </c>
      <c r="L126" s="156">
        <v>21</v>
      </c>
      <c r="M126" s="156">
        <f t="shared" si="31"/>
        <v>0</v>
      </c>
      <c r="N126" s="155">
        <v>0</v>
      </c>
      <c r="O126" s="155">
        <f t="shared" si="32"/>
        <v>0</v>
      </c>
      <c r="P126" s="155">
        <v>0</v>
      </c>
      <c r="Q126" s="155">
        <f t="shared" si="33"/>
        <v>0</v>
      </c>
      <c r="R126" s="156"/>
      <c r="S126" s="156" t="s">
        <v>197</v>
      </c>
      <c r="T126" s="156" t="s">
        <v>198</v>
      </c>
      <c r="U126" s="156">
        <v>0</v>
      </c>
      <c r="V126" s="156">
        <f t="shared" si="34"/>
        <v>0</v>
      </c>
      <c r="W126" s="156"/>
      <c r="X126" s="156" t="s">
        <v>199</v>
      </c>
      <c r="Y126" s="156" t="s">
        <v>200</v>
      </c>
      <c r="Z126" s="146"/>
      <c r="AA126" s="146"/>
      <c r="AB126" s="146"/>
      <c r="AC126" s="146"/>
      <c r="AD126" s="146"/>
      <c r="AE126" s="146"/>
      <c r="AF126" s="146"/>
      <c r="AG126" s="146" t="s">
        <v>677</v>
      </c>
      <c r="AH126" s="146"/>
      <c r="AI126" s="146"/>
      <c r="AJ126" s="146"/>
      <c r="AK126" s="146"/>
      <c r="AL126" s="146"/>
      <c r="AM126" s="146"/>
      <c r="AN126" s="146"/>
      <c r="AO126" s="146"/>
      <c r="AP126" s="146"/>
      <c r="AQ126" s="146"/>
      <c r="AR126" s="146"/>
      <c r="AS126" s="146"/>
      <c r="AT126" s="146"/>
      <c r="AU126" s="146"/>
      <c r="AV126" s="146"/>
      <c r="AW126" s="146"/>
      <c r="AX126" s="146"/>
      <c r="AY126" s="146"/>
      <c r="AZ126" s="146"/>
      <c r="BA126" s="146"/>
      <c r="BB126" s="146"/>
      <c r="BC126" s="146"/>
      <c r="BD126" s="146"/>
      <c r="BE126" s="146"/>
      <c r="BF126" s="146"/>
      <c r="BG126" s="146"/>
      <c r="BH126" s="146"/>
    </row>
    <row r="127" spans="1:60" outlineLevel="1" x14ac:dyDescent="0.2">
      <c r="A127" s="173">
        <v>109</v>
      </c>
      <c r="B127" s="174" t="s">
        <v>1510</v>
      </c>
      <c r="C127" s="180" t="s">
        <v>1511</v>
      </c>
      <c r="D127" s="175" t="s">
        <v>196</v>
      </c>
      <c r="E127" s="176">
        <v>28</v>
      </c>
      <c r="F127" s="177"/>
      <c r="G127" s="178">
        <f t="shared" si="28"/>
        <v>0</v>
      </c>
      <c r="H127" s="157">
        <v>0</v>
      </c>
      <c r="I127" s="156">
        <f t="shared" si="29"/>
        <v>0</v>
      </c>
      <c r="J127" s="157">
        <v>97</v>
      </c>
      <c r="K127" s="156">
        <f t="shared" si="30"/>
        <v>2716</v>
      </c>
      <c r="L127" s="156">
        <v>21</v>
      </c>
      <c r="M127" s="156">
        <f t="shared" si="31"/>
        <v>0</v>
      </c>
      <c r="N127" s="155">
        <v>0</v>
      </c>
      <c r="O127" s="155">
        <f t="shared" si="32"/>
        <v>0</v>
      </c>
      <c r="P127" s="155">
        <v>1.56E-3</v>
      </c>
      <c r="Q127" s="155">
        <f t="shared" si="33"/>
        <v>0.04</v>
      </c>
      <c r="R127" s="156"/>
      <c r="S127" s="156" t="s">
        <v>231</v>
      </c>
      <c r="T127" s="156" t="s">
        <v>1294</v>
      </c>
      <c r="U127" s="156">
        <v>0.217</v>
      </c>
      <c r="V127" s="156">
        <f t="shared" si="34"/>
        <v>6.08</v>
      </c>
      <c r="W127" s="156"/>
      <c r="X127" s="156" t="s">
        <v>199</v>
      </c>
      <c r="Y127" s="156" t="s">
        <v>200</v>
      </c>
      <c r="Z127" s="146"/>
      <c r="AA127" s="146"/>
      <c r="AB127" s="146"/>
      <c r="AC127" s="146"/>
      <c r="AD127" s="146"/>
      <c r="AE127" s="146"/>
      <c r="AF127" s="146"/>
      <c r="AG127" s="146" t="s">
        <v>677</v>
      </c>
      <c r="AH127" s="146"/>
      <c r="AI127" s="146"/>
      <c r="AJ127" s="146"/>
      <c r="AK127" s="146"/>
      <c r="AL127" s="146"/>
      <c r="AM127" s="146"/>
      <c r="AN127" s="146"/>
      <c r="AO127" s="146"/>
      <c r="AP127" s="146"/>
      <c r="AQ127" s="146"/>
      <c r="AR127" s="146"/>
      <c r="AS127" s="146"/>
      <c r="AT127" s="146"/>
      <c r="AU127" s="146"/>
      <c r="AV127" s="146"/>
      <c r="AW127" s="146"/>
      <c r="AX127" s="146"/>
      <c r="AY127" s="146"/>
      <c r="AZ127" s="146"/>
      <c r="BA127" s="146"/>
      <c r="BB127" s="146"/>
      <c r="BC127" s="146"/>
      <c r="BD127" s="146"/>
      <c r="BE127" s="146"/>
      <c r="BF127" s="146"/>
      <c r="BG127" s="146"/>
      <c r="BH127" s="146"/>
    </row>
    <row r="128" spans="1:60" ht="22.5" outlineLevel="1" x14ac:dyDescent="0.2">
      <c r="A128" s="173">
        <v>110</v>
      </c>
      <c r="B128" s="174" t="s">
        <v>1512</v>
      </c>
      <c r="C128" s="180" t="s">
        <v>1513</v>
      </c>
      <c r="D128" s="175" t="s">
        <v>196</v>
      </c>
      <c r="E128" s="176">
        <v>11</v>
      </c>
      <c r="F128" s="177"/>
      <c r="G128" s="178">
        <f t="shared" si="28"/>
        <v>0</v>
      </c>
      <c r="H128" s="157">
        <v>0</v>
      </c>
      <c r="I128" s="156">
        <f t="shared" si="29"/>
        <v>0</v>
      </c>
      <c r="J128" s="157">
        <v>1630</v>
      </c>
      <c r="K128" s="156">
        <f t="shared" si="30"/>
        <v>17930</v>
      </c>
      <c r="L128" s="156">
        <v>21</v>
      </c>
      <c r="M128" s="156">
        <f t="shared" si="31"/>
        <v>0</v>
      </c>
      <c r="N128" s="155">
        <v>1.8E-3</v>
      </c>
      <c r="O128" s="155">
        <f t="shared" si="32"/>
        <v>0.02</v>
      </c>
      <c r="P128" s="155">
        <v>0</v>
      </c>
      <c r="Q128" s="155">
        <f t="shared" si="33"/>
        <v>0</v>
      </c>
      <c r="R128" s="156"/>
      <c r="S128" s="156" t="s">
        <v>1293</v>
      </c>
      <c r="T128" s="156" t="s">
        <v>1294</v>
      </c>
      <c r="U128" s="156">
        <v>0</v>
      </c>
      <c r="V128" s="156">
        <f t="shared" si="34"/>
        <v>0</v>
      </c>
      <c r="W128" s="156"/>
      <c r="X128" s="156" t="s">
        <v>199</v>
      </c>
      <c r="Y128" s="156" t="s">
        <v>200</v>
      </c>
      <c r="Z128" s="146"/>
      <c r="AA128" s="146"/>
      <c r="AB128" s="146"/>
      <c r="AC128" s="146"/>
      <c r="AD128" s="146"/>
      <c r="AE128" s="146"/>
      <c r="AF128" s="146"/>
      <c r="AG128" s="146" t="s">
        <v>677</v>
      </c>
      <c r="AH128" s="146"/>
      <c r="AI128" s="146"/>
      <c r="AJ128" s="146"/>
      <c r="AK128" s="146"/>
      <c r="AL128" s="146"/>
      <c r="AM128" s="146"/>
      <c r="AN128" s="146"/>
      <c r="AO128" s="146"/>
      <c r="AP128" s="146"/>
      <c r="AQ128" s="146"/>
      <c r="AR128" s="146"/>
      <c r="AS128" s="146"/>
      <c r="AT128" s="146"/>
      <c r="AU128" s="146"/>
      <c r="AV128" s="146"/>
      <c r="AW128" s="146"/>
      <c r="AX128" s="146"/>
      <c r="AY128" s="146"/>
      <c r="AZ128" s="146"/>
      <c r="BA128" s="146"/>
      <c r="BB128" s="146"/>
      <c r="BC128" s="146"/>
      <c r="BD128" s="146"/>
      <c r="BE128" s="146"/>
      <c r="BF128" s="146"/>
      <c r="BG128" s="146"/>
      <c r="BH128" s="146"/>
    </row>
    <row r="129" spans="1:60" ht="22.5" outlineLevel="1" x14ac:dyDescent="0.2">
      <c r="A129" s="173">
        <v>111</v>
      </c>
      <c r="B129" s="174" t="s">
        <v>1514</v>
      </c>
      <c r="C129" s="180" t="s">
        <v>1515</v>
      </c>
      <c r="D129" s="175" t="s">
        <v>196</v>
      </c>
      <c r="E129" s="176">
        <v>37</v>
      </c>
      <c r="F129" s="177"/>
      <c r="G129" s="178">
        <f t="shared" si="28"/>
        <v>0</v>
      </c>
      <c r="H129" s="157">
        <v>0</v>
      </c>
      <c r="I129" s="156">
        <f t="shared" si="29"/>
        <v>0</v>
      </c>
      <c r="J129" s="157">
        <v>8150</v>
      </c>
      <c r="K129" s="156">
        <f t="shared" si="30"/>
        <v>301550</v>
      </c>
      <c r="L129" s="156">
        <v>21</v>
      </c>
      <c r="M129" s="156">
        <f t="shared" si="31"/>
        <v>0</v>
      </c>
      <c r="N129" s="155">
        <v>2.5400000000000002E-3</v>
      </c>
      <c r="O129" s="155">
        <f t="shared" si="32"/>
        <v>0.09</v>
      </c>
      <c r="P129" s="155">
        <v>0</v>
      </c>
      <c r="Q129" s="155">
        <f t="shared" si="33"/>
        <v>0</v>
      </c>
      <c r="R129" s="156"/>
      <c r="S129" s="156" t="s">
        <v>1293</v>
      </c>
      <c r="T129" s="156" t="s">
        <v>1294</v>
      </c>
      <c r="U129" s="156">
        <v>0</v>
      </c>
      <c r="V129" s="156">
        <f t="shared" si="34"/>
        <v>0</v>
      </c>
      <c r="W129" s="156"/>
      <c r="X129" s="156" t="s">
        <v>199</v>
      </c>
      <c r="Y129" s="156" t="s">
        <v>200</v>
      </c>
      <c r="Z129" s="146"/>
      <c r="AA129" s="146"/>
      <c r="AB129" s="146"/>
      <c r="AC129" s="146"/>
      <c r="AD129" s="146"/>
      <c r="AE129" s="146"/>
      <c r="AF129" s="146"/>
      <c r="AG129" s="146" t="s">
        <v>677</v>
      </c>
      <c r="AH129" s="146"/>
      <c r="AI129" s="146"/>
      <c r="AJ129" s="146"/>
      <c r="AK129" s="146"/>
      <c r="AL129" s="146"/>
      <c r="AM129" s="146"/>
      <c r="AN129" s="146"/>
      <c r="AO129" s="146"/>
      <c r="AP129" s="146"/>
      <c r="AQ129" s="146"/>
      <c r="AR129" s="146"/>
      <c r="AS129" s="146"/>
      <c r="AT129" s="146"/>
      <c r="AU129" s="146"/>
      <c r="AV129" s="146"/>
      <c r="AW129" s="146"/>
      <c r="AX129" s="146"/>
      <c r="AY129" s="146"/>
      <c r="AZ129" s="146"/>
      <c r="BA129" s="146"/>
      <c r="BB129" s="146"/>
      <c r="BC129" s="146"/>
      <c r="BD129" s="146"/>
      <c r="BE129" s="146"/>
      <c r="BF129" s="146"/>
      <c r="BG129" s="146"/>
      <c r="BH129" s="146"/>
    </row>
    <row r="130" spans="1:60" outlineLevel="1" x14ac:dyDescent="0.2">
      <c r="A130" s="173">
        <v>112</v>
      </c>
      <c r="B130" s="174" t="s">
        <v>1516</v>
      </c>
      <c r="C130" s="180" t="s">
        <v>1517</v>
      </c>
      <c r="D130" s="175" t="s">
        <v>196</v>
      </c>
      <c r="E130" s="176">
        <v>3</v>
      </c>
      <c r="F130" s="177"/>
      <c r="G130" s="178">
        <f t="shared" si="28"/>
        <v>0</v>
      </c>
      <c r="H130" s="157">
        <v>0</v>
      </c>
      <c r="I130" s="156">
        <f t="shared" si="29"/>
        <v>0</v>
      </c>
      <c r="J130" s="157">
        <v>1200</v>
      </c>
      <c r="K130" s="156">
        <f t="shared" si="30"/>
        <v>3600</v>
      </c>
      <c r="L130" s="156">
        <v>21</v>
      </c>
      <c r="M130" s="156">
        <f t="shared" si="31"/>
        <v>0</v>
      </c>
      <c r="N130" s="155">
        <v>1.9599999999999999E-3</v>
      </c>
      <c r="O130" s="155">
        <f t="shared" si="32"/>
        <v>0.01</v>
      </c>
      <c r="P130" s="155">
        <v>0</v>
      </c>
      <c r="Q130" s="155">
        <f t="shared" si="33"/>
        <v>0</v>
      </c>
      <c r="R130" s="156"/>
      <c r="S130" s="156" t="s">
        <v>1293</v>
      </c>
      <c r="T130" s="156" t="s">
        <v>1294</v>
      </c>
      <c r="U130" s="156">
        <v>0</v>
      </c>
      <c r="V130" s="156">
        <f t="shared" si="34"/>
        <v>0</v>
      </c>
      <c r="W130" s="156"/>
      <c r="X130" s="156" t="s">
        <v>199</v>
      </c>
      <c r="Y130" s="156" t="s">
        <v>200</v>
      </c>
      <c r="Z130" s="146"/>
      <c r="AA130" s="146"/>
      <c r="AB130" s="146"/>
      <c r="AC130" s="146"/>
      <c r="AD130" s="146"/>
      <c r="AE130" s="146"/>
      <c r="AF130" s="146"/>
      <c r="AG130" s="146" t="s">
        <v>677</v>
      </c>
      <c r="AH130" s="146"/>
      <c r="AI130" s="146"/>
      <c r="AJ130" s="146"/>
      <c r="AK130" s="146"/>
      <c r="AL130" s="146"/>
      <c r="AM130" s="146"/>
      <c r="AN130" s="146"/>
      <c r="AO130" s="146"/>
      <c r="AP130" s="146"/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</row>
    <row r="131" spans="1:60" ht="22.5" outlineLevel="1" x14ac:dyDescent="0.2">
      <c r="A131" s="173">
        <v>113</v>
      </c>
      <c r="B131" s="174" t="s">
        <v>1518</v>
      </c>
      <c r="C131" s="180" t="s">
        <v>1519</v>
      </c>
      <c r="D131" s="175" t="s">
        <v>220</v>
      </c>
      <c r="E131" s="176">
        <v>5</v>
      </c>
      <c r="F131" s="177"/>
      <c r="G131" s="178">
        <f t="shared" si="28"/>
        <v>0</v>
      </c>
      <c r="H131" s="157">
        <v>0</v>
      </c>
      <c r="I131" s="156">
        <f t="shared" si="29"/>
        <v>0</v>
      </c>
      <c r="J131" s="157">
        <v>182</v>
      </c>
      <c r="K131" s="156">
        <f t="shared" si="30"/>
        <v>910</v>
      </c>
      <c r="L131" s="156">
        <v>21</v>
      </c>
      <c r="M131" s="156">
        <f t="shared" si="31"/>
        <v>0</v>
      </c>
      <c r="N131" s="155">
        <v>0</v>
      </c>
      <c r="O131" s="155">
        <f t="shared" si="32"/>
        <v>0</v>
      </c>
      <c r="P131" s="155">
        <v>2.2499999999999998E-3</v>
      </c>
      <c r="Q131" s="155">
        <f t="shared" si="33"/>
        <v>0.01</v>
      </c>
      <c r="R131" s="156"/>
      <c r="S131" s="156" t="s">
        <v>231</v>
      </c>
      <c r="T131" s="156" t="s">
        <v>1294</v>
      </c>
      <c r="U131" s="156">
        <v>0.40699999999999997</v>
      </c>
      <c r="V131" s="156">
        <f t="shared" si="34"/>
        <v>2.04</v>
      </c>
      <c r="W131" s="156"/>
      <c r="X131" s="156" t="s">
        <v>199</v>
      </c>
      <c r="Y131" s="156" t="s">
        <v>200</v>
      </c>
      <c r="Z131" s="146"/>
      <c r="AA131" s="146"/>
      <c r="AB131" s="146"/>
      <c r="AC131" s="146"/>
      <c r="AD131" s="146"/>
      <c r="AE131" s="146"/>
      <c r="AF131" s="146"/>
      <c r="AG131" s="146" t="s">
        <v>677</v>
      </c>
      <c r="AH131" s="146"/>
      <c r="AI131" s="146"/>
      <c r="AJ131" s="146"/>
      <c r="AK131" s="146"/>
      <c r="AL131" s="146"/>
      <c r="AM131" s="146"/>
      <c r="AN131" s="146"/>
      <c r="AO131" s="146"/>
      <c r="AP131" s="146"/>
      <c r="AQ131" s="146"/>
      <c r="AR131" s="146"/>
      <c r="AS131" s="146"/>
      <c r="AT131" s="146"/>
      <c r="AU131" s="146"/>
      <c r="AV131" s="146"/>
      <c r="AW131" s="146"/>
      <c r="AX131" s="146"/>
      <c r="AY131" s="146"/>
      <c r="AZ131" s="146"/>
      <c r="BA131" s="146"/>
      <c r="BB131" s="146"/>
      <c r="BC131" s="146"/>
      <c r="BD131" s="146"/>
      <c r="BE131" s="146"/>
      <c r="BF131" s="146"/>
      <c r="BG131" s="146"/>
      <c r="BH131" s="146"/>
    </row>
    <row r="132" spans="1:60" outlineLevel="1" x14ac:dyDescent="0.2">
      <c r="A132" s="173">
        <v>114</v>
      </c>
      <c r="B132" s="174" t="s">
        <v>1520</v>
      </c>
      <c r="C132" s="180" t="s">
        <v>1521</v>
      </c>
      <c r="D132" s="175" t="s">
        <v>196</v>
      </c>
      <c r="E132" s="176">
        <v>2</v>
      </c>
      <c r="F132" s="177"/>
      <c r="G132" s="178">
        <f t="shared" si="28"/>
        <v>0</v>
      </c>
      <c r="H132" s="157">
        <v>0</v>
      </c>
      <c r="I132" s="156">
        <f t="shared" si="29"/>
        <v>0</v>
      </c>
      <c r="J132" s="157">
        <v>1090</v>
      </c>
      <c r="K132" s="156">
        <f t="shared" si="30"/>
        <v>2180</v>
      </c>
      <c r="L132" s="156">
        <v>21</v>
      </c>
      <c r="M132" s="156">
        <f t="shared" si="31"/>
        <v>0</v>
      </c>
      <c r="N132" s="155">
        <v>1.8400000000000001E-3</v>
      </c>
      <c r="O132" s="155">
        <f t="shared" si="32"/>
        <v>0</v>
      </c>
      <c r="P132" s="155">
        <v>0</v>
      </c>
      <c r="Q132" s="155">
        <f t="shared" si="33"/>
        <v>0</v>
      </c>
      <c r="R132" s="156"/>
      <c r="S132" s="156" t="s">
        <v>1293</v>
      </c>
      <c r="T132" s="156" t="s">
        <v>1294</v>
      </c>
      <c r="U132" s="156">
        <v>0</v>
      </c>
      <c r="V132" s="156">
        <f t="shared" si="34"/>
        <v>0</v>
      </c>
      <c r="W132" s="156"/>
      <c r="X132" s="156" t="s">
        <v>199</v>
      </c>
      <c r="Y132" s="156" t="s">
        <v>200</v>
      </c>
      <c r="Z132" s="146"/>
      <c r="AA132" s="146"/>
      <c r="AB132" s="146"/>
      <c r="AC132" s="146"/>
      <c r="AD132" s="146"/>
      <c r="AE132" s="146"/>
      <c r="AF132" s="146"/>
      <c r="AG132" s="146" t="s">
        <v>677</v>
      </c>
      <c r="AH132" s="146"/>
      <c r="AI132" s="146"/>
      <c r="AJ132" s="146"/>
      <c r="AK132" s="146"/>
      <c r="AL132" s="146"/>
      <c r="AM132" s="146"/>
      <c r="AN132" s="146"/>
      <c r="AO132" s="146"/>
      <c r="AP132" s="146"/>
      <c r="AQ132" s="146"/>
      <c r="AR132" s="146"/>
      <c r="AS132" s="146"/>
      <c r="AT132" s="146"/>
      <c r="AU132" s="146"/>
      <c r="AV132" s="146"/>
      <c r="AW132" s="146"/>
      <c r="AX132" s="146"/>
      <c r="AY132" s="146"/>
      <c r="AZ132" s="146"/>
      <c r="BA132" s="146"/>
      <c r="BB132" s="146"/>
      <c r="BC132" s="146"/>
      <c r="BD132" s="146"/>
      <c r="BE132" s="146"/>
      <c r="BF132" s="146"/>
      <c r="BG132" s="146"/>
      <c r="BH132" s="146"/>
    </row>
    <row r="133" spans="1:60" ht="22.5" outlineLevel="1" x14ac:dyDescent="0.2">
      <c r="A133" s="173">
        <v>115</v>
      </c>
      <c r="B133" s="174" t="s">
        <v>1522</v>
      </c>
      <c r="C133" s="180" t="s">
        <v>1523</v>
      </c>
      <c r="D133" s="175" t="s">
        <v>196</v>
      </c>
      <c r="E133" s="176">
        <v>12</v>
      </c>
      <c r="F133" s="177"/>
      <c r="G133" s="178">
        <f t="shared" si="28"/>
        <v>0</v>
      </c>
      <c r="H133" s="157">
        <v>0</v>
      </c>
      <c r="I133" s="156">
        <f t="shared" si="29"/>
        <v>0</v>
      </c>
      <c r="J133" s="157">
        <v>3230</v>
      </c>
      <c r="K133" s="156">
        <f t="shared" si="30"/>
        <v>38760</v>
      </c>
      <c r="L133" s="156">
        <v>21</v>
      </c>
      <c r="M133" s="156">
        <f t="shared" si="31"/>
        <v>0</v>
      </c>
      <c r="N133" s="155">
        <v>1.8400000000000001E-3</v>
      </c>
      <c r="O133" s="155">
        <f t="shared" si="32"/>
        <v>0.02</v>
      </c>
      <c r="P133" s="155">
        <v>0</v>
      </c>
      <c r="Q133" s="155">
        <f t="shared" si="33"/>
        <v>0</v>
      </c>
      <c r="R133" s="156"/>
      <c r="S133" s="156" t="s">
        <v>1293</v>
      </c>
      <c r="T133" s="156" t="s">
        <v>1294</v>
      </c>
      <c r="U133" s="156">
        <v>0</v>
      </c>
      <c r="V133" s="156">
        <f t="shared" si="34"/>
        <v>0</v>
      </c>
      <c r="W133" s="156"/>
      <c r="X133" s="156" t="s">
        <v>199</v>
      </c>
      <c r="Y133" s="156" t="s">
        <v>200</v>
      </c>
      <c r="Z133" s="146"/>
      <c r="AA133" s="146"/>
      <c r="AB133" s="146"/>
      <c r="AC133" s="146"/>
      <c r="AD133" s="146"/>
      <c r="AE133" s="146"/>
      <c r="AF133" s="146"/>
      <c r="AG133" s="146" t="s">
        <v>677</v>
      </c>
      <c r="AH133" s="146"/>
      <c r="AI133" s="146"/>
      <c r="AJ133" s="146"/>
      <c r="AK133" s="146"/>
      <c r="AL133" s="146"/>
      <c r="AM133" s="146"/>
      <c r="AN133" s="146"/>
      <c r="AO133" s="146"/>
      <c r="AP133" s="146"/>
      <c r="AQ133" s="146"/>
      <c r="AR133" s="146"/>
      <c r="AS133" s="146"/>
      <c r="AT133" s="146"/>
      <c r="AU133" s="146"/>
      <c r="AV133" s="146"/>
      <c r="AW133" s="146"/>
      <c r="AX133" s="146"/>
      <c r="AY133" s="146"/>
      <c r="AZ133" s="146"/>
      <c r="BA133" s="146"/>
      <c r="BB133" s="146"/>
      <c r="BC133" s="146"/>
      <c r="BD133" s="146"/>
      <c r="BE133" s="146"/>
      <c r="BF133" s="146"/>
      <c r="BG133" s="146"/>
      <c r="BH133" s="146"/>
    </row>
    <row r="134" spans="1:60" ht="22.5" outlineLevel="1" x14ac:dyDescent="0.2">
      <c r="A134" s="173">
        <v>116</v>
      </c>
      <c r="B134" s="174" t="s">
        <v>1524</v>
      </c>
      <c r="C134" s="180" t="s">
        <v>1525</v>
      </c>
      <c r="D134" s="175" t="s">
        <v>220</v>
      </c>
      <c r="E134" s="176">
        <v>54</v>
      </c>
      <c r="F134" s="177"/>
      <c r="G134" s="178">
        <f t="shared" si="28"/>
        <v>0</v>
      </c>
      <c r="H134" s="157">
        <v>0</v>
      </c>
      <c r="I134" s="156">
        <f t="shared" si="29"/>
        <v>0</v>
      </c>
      <c r="J134" s="157">
        <v>28.2</v>
      </c>
      <c r="K134" s="156">
        <f t="shared" si="30"/>
        <v>1522.8</v>
      </c>
      <c r="L134" s="156">
        <v>21</v>
      </c>
      <c r="M134" s="156">
        <f t="shared" si="31"/>
        <v>0</v>
      </c>
      <c r="N134" s="155">
        <v>0</v>
      </c>
      <c r="O134" s="155">
        <f t="shared" si="32"/>
        <v>0</v>
      </c>
      <c r="P134" s="155">
        <v>8.5999999999999998E-4</v>
      </c>
      <c r="Q134" s="155">
        <f t="shared" si="33"/>
        <v>0.05</v>
      </c>
      <c r="R134" s="156"/>
      <c r="S134" s="156" t="s">
        <v>231</v>
      </c>
      <c r="T134" s="156" t="s">
        <v>1294</v>
      </c>
      <c r="U134" s="156">
        <v>6.3E-2</v>
      </c>
      <c r="V134" s="156">
        <f t="shared" si="34"/>
        <v>3.4</v>
      </c>
      <c r="W134" s="156"/>
      <c r="X134" s="156" t="s">
        <v>199</v>
      </c>
      <c r="Y134" s="156" t="s">
        <v>200</v>
      </c>
      <c r="Z134" s="146"/>
      <c r="AA134" s="146"/>
      <c r="AB134" s="146"/>
      <c r="AC134" s="146"/>
      <c r="AD134" s="146"/>
      <c r="AE134" s="146"/>
      <c r="AF134" s="146"/>
      <c r="AG134" s="146" t="s">
        <v>677</v>
      </c>
      <c r="AH134" s="146"/>
      <c r="AI134" s="146"/>
      <c r="AJ134" s="146"/>
      <c r="AK134" s="146"/>
      <c r="AL134" s="146"/>
      <c r="AM134" s="146"/>
      <c r="AN134" s="146"/>
      <c r="AO134" s="146"/>
      <c r="AP134" s="146"/>
      <c r="AQ134" s="146"/>
      <c r="AR134" s="146"/>
      <c r="AS134" s="146"/>
      <c r="AT134" s="146"/>
      <c r="AU134" s="146"/>
      <c r="AV134" s="146"/>
      <c r="AW134" s="146"/>
      <c r="AX134" s="146"/>
      <c r="AY134" s="146"/>
      <c r="AZ134" s="146"/>
      <c r="BA134" s="146"/>
      <c r="BB134" s="146"/>
      <c r="BC134" s="146"/>
      <c r="BD134" s="146"/>
      <c r="BE134" s="146"/>
      <c r="BF134" s="146"/>
      <c r="BG134" s="146"/>
      <c r="BH134" s="146"/>
    </row>
    <row r="135" spans="1:60" ht="22.5" outlineLevel="1" x14ac:dyDescent="0.2">
      <c r="A135" s="173">
        <v>117</v>
      </c>
      <c r="B135" s="174" t="s">
        <v>1526</v>
      </c>
      <c r="C135" s="180" t="s">
        <v>1527</v>
      </c>
      <c r="D135" s="175" t="s">
        <v>220</v>
      </c>
      <c r="E135" s="176">
        <v>54</v>
      </c>
      <c r="F135" s="177"/>
      <c r="G135" s="178">
        <f t="shared" si="28"/>
        <v>0</v>
      </c>
      <c r="H135" s="157">
        <v>0</v>
      </c>
      <c r="I135" s="156">
        <f t="shared" si="29"/>
        <v>0</v>
      </c>
      <c r="J135" s="157">
        <v>17</v>
      </c>
      <c r="K135" s="156">
        <f t="shared" si="30"/>
        <v>918</v>
      </c>
      <c r="L135" s="156">
        <v>21</v>
      </c>
      <c r="M135" s="156">
        <f t="shared" si="31"/>
        <v>0</v>
      </c>
      <c r="N135" s="155">
        <v>0</v>
      </c>
      <c r="O135" s="155">
        <f t="shared" si="32"/>
        <v>0</v>
      </c>
      <c r="P135" s="155">
        <v>8.4999999999999995E-4</v>
      </c>
      <c r="Q135" s="155">
        <f t="shared" si="33"/>
        <v>0.05</v>
      </c>
      <c r="R135" s="156"/>
      <c r="S135" s="156" t="s">
        <v>231</v>
      </c>
      <c r="T135" s="156" t="s">
        <v>1294</v>
      </c>
      <c r="U135" s="156">
        <v>3.7999999999999999E-2</v>
      </c>
      <c r="V135" s="156">
        <f t="shared" si="34"/>
        <v>2.0499999999999998</v>
      </c>
      <c r="W135" s="156"/>
      <c r="X135" s="156" t="s">
        <v>199</v>
      </c>
      <c r="Y135" s="156" t="s">
        <v>200</v>
      </c>
      <c r="Z135" s="146"/>
      <c r="AA135" s="146"/>
      <c r="AB135" s="146"/>
      <c r="AC135" s="146"/>
      <c r="AD135" s="146"/>
      <c r="AE135" s="146"/>
      <c r="AF135" s="146"/>
      <c r="AG135" s="146" t="s">
        <v>677</v>
      </c>
      <c r="AH135" s="146"/>
      <c r="AI135" s="146"/>
      <c r="AJ135" s="146"/>
      <c r="AK135" s="146"/>
      <c r="AL135" s="146"/>
      <c r="AM135" s="146"/>
      <c r="AN135" s="146"/>
      <c r="AO135" s="146"/>
      <c r="AP135" s="146"/>
      <c r="AQ135" s="146"/>
      <c r="AR135" s="146"/>
      <c r="AS135" s="146"/>
      <c r="AT135" s="146"/>
      <c r="AU135" s="146"/>
      <c r="AV135" s="146"/>
      <c r="AW135" s="146"/>
      <c r="AX135" s="146"/>
      <c r="AY135" s="146"/>
      <c r="AZ135" s="146"/>
      <c r="BA135" s="146"/>
      <c r="BB135" s="146"/>
      <c r="BC135" s="146"/>
      <c r="BD135" s="146"/>
      <c r="BE135" s="146"/>
      <c r="BF135" s="146"/>
      <c r="BG135" s="146"/>
      <c r="BH135" s="146"/>
    </row>
    <row r="136" spans="1:60" outlineLevel="1" x14ac:dyDescent="0.2">
      <c r="A136" s="173">
        <v>118</v>
      </c>
      <c r="B136" s="174" t="s">
        <v>1528</v>
      </c>
      <c r="C136" s="180" t="s">
        <v>1529</v>
      </c>
      <c r="D136" s="175" t="s">
        <v>220</v>
      </c>
      <c r="E136" s="176">
        <v>17</v>
      </c>
      <c r="F136" s="177"/>
      <c r="G136" s="178">
        <f t="shared" si="28"/>
        <v>0</v>
      </c>
      <c r="H136" s="157">
        <v>0</v>
      </c>
      <c r="I136" s="156">
        <f t="shared" si="29"/>
        <v>0</v>
      </c>
      <c r="J136" s="157">
        <v>705</v>
      </c>
      <c r="K136" s="156">
        <f t="shared" si="30"/>
        <v>11985</v>
      </c>
      <c r="L136" s="156">
        <v>21</v>
      </c>
      <c r="M136" s="156">
        <f t="shared" si="31"/>
        <v>0</v>
      </c>
      <c r="N136" s="155">
        <v>3.1E-4</v>
      </c>
      <c r="O136" s="155">
        <f t="shared" si="32"/>
        <v>0.01</v>
      </c>
      <c r="P136" s="155">
        <v>0</v>
      </c>
      <c r="Q136" s="155">
        <f t="shared" si="33"/>
        <v>0</v>
      </c>
      <c r="R136" s="156"/>
      <c r="S136" s="156" t="s">
        <v>1293</v>
      </c>
      <c r="T136" s="156" t="s">
        <v>1294</v>
      </c>
      <c r="U136" s="156">
        <v>0</v>
      </c>
      <c r="V136" s="156">
        <f t="shared" si="34"/>
        <v>0</v>
      </c>
      <c r="W136" s="156"/>
      <c r="X136" s="156" t="s">
        <v>199</v>
      </c>
      <c r="Y136" s="156" t="s">
        <v>200</v>
      </c>
      <c r="Z136" s="146"/>
      <c r="AA136" s="146"/>
      <c r="AB136" s="146"/>
      <c r="AC136" s="146"/>
      <c r="AD136" s="146"/>
      <c r="AE136" s="146"/>
      <c r="AF136" s="146"/>
      <c r="AG136" s="146" t="s">
        <v>677</v>
      </c>
      <c r="AH136" s="146"/>
      <c r="AI136" s="146"/>
      <c r="AJ136" s="146"/>
      <c r="AK136" s="146"/>
      <c r="AL136" s="146"/>
      <c r="AM136" s="146"/>
      <c r="AN136" s="146"/>
      <c r="AO136" s="146"/>
      <c r="AP136" s="146"/>
      <c r="AQ136" s="146"/>
      <c r="AR136" s="146"/>
      <c r="AS136" s="146"/>
      <c r="AT136" s="146"/>
      <c r="AU136" s="146"/>
      <c r="AV136" s="146"/>
      <c r="AW136" s="146"/>
      <c r="AX136" s="146"/>
      <c r="AY136" s="146"/>
      <c r="AZ136" s="146"/>
      <c r="BA136" s="146"/>
      <c r="BB136" s="146"/>
      <c r="BC136" s="146"/>
      <c r="BD136" s="146"/>
      <c r="BE136" s="146"/>
      <c r="BF136" s="146"/>
      <c r="BG136" s="146"/>
      <c r="BH136" s="146"/>
    </row>
    <row r="137" spans="1:60" ht="45" outlineLevel="1" x14ac:dyDescent="0.2">
      <c r="A137" s="173">
        <v>119</v>
      </c>
      <c r="B137" s="174" t="s">
        <v>1530</v>
      </c>
      <c r="C137" s="180" t="s">
        <v>1531</v>
      </c>
      <c r="D137" s="175" t="s">
        <v>283</v>
      </c>
      <c r="E137" s="176">
        <v>1.8</v>
      </c>
      <c r="F137" s="177"/>
      <c r="G137" s="178">
        <f t="shared" si="28"/>
        <v>0</v>
      </c>
      <c r="H137" s="157">
        <v>0</v>
      </c>
      <c r="I137" s="156">
        <f t="shared" si="29"/>
        <v>0</v>
      </c>
      <c r="J137" s="157">
        <v>881</v>
      </c>
      <c r="K137" s="156">
        <f t="shared" si="30"/>
        <v>1585.8</v>
      </c>
      <c r="L137" s="156">
        <v>21</v>
      </c>
      <c r="M137" s="156">
        <f t="shared" si="31"/>
        <v>0</v>
      </c>
      <c r="N137" s="155">
        <v>0</v>
      </c>
      <c r="O137" s="155">
        <f t="shared" si="32"/>
        <v>0</v>
      </c>
      <c r="P137" s="155">
        <v>0</v>
      </c>
      <c r="Q137" s="155">
        <f t="shared" si="33"/>
        <v>0</v>
      </c>
      <c r="R137" s="156"/>
      <c r="S137" s="156" t="s">
        <v>231</v>
      </c>
      <c r="T137" s="156" t="s">
        <v>1294</v>
      </c>
      <c r="U137" s="156">
        <v>1.629</v>
      </c>
      <c r="V137" s="156">
        <f t="shared" si="34"/>
        <v>2.93</v>
      </c>
      <c r="W137" s="156"/>
      <c r="X137" s="156" t="s">
        <v>199</v>
      </c>
      <c r="Y137" s="156" t="s">
        <v>200</v>
      </c>
      <c r="Z137" s="146"/>
      <c r="AA137" s="146"/>
      <c r="AB137" s="146"/>
      <c r="AC137" s="146"/>
      <c r="AD137" s="146"/>
      <c r="AE137" s="146"/>
      <c r="AF137" s="146"/>
      <c r="AG137" s="146" t="s">
        <v>677</v>
      </c>
      <c r="AH137" s="146"/>
      <c r="AI137" s="146"/>
      <c r="AJ137" s="146"/>
      <c r="AK137" s="146"/>
      <c r="AL137" s="146"/>
      <c r="AM137" s="146"/>
      <c r="AN137" s="146"/>
      <c r="AO137" s="146"/>
      <c r="AP137" s="146"/>
      <c r="AQ137" s="146"/>
      <c r="AR137" s="146"/>
      <c r="AS137" s="146"/>
      <c r="AT137" s="146"/>
      <c r="AU137" s="146"/>
      <c r="AV137" s="146"/>
      <c r="AW137" s="146"/>
      <c r="AX137" s="146"/>
      <c r="AY137" s="146"/>
      <c r="AZ137" s="146"/>
      <c r="BA137" s="146"/>
      <c r="BB137" s="146"/>
      <c r="BC137" s="146"/>
      <c r="BD137" s="146"/>
      <c r="BE137" s="146"/>
      <c r="BF137" s="146"/>
      <c r="BG137" s="146"/>
      <c r="BH137" s="146"/>
    </row>
    <row r="138" spans="1:60" x14ac:dyDescent="0.2">
      <c r="A138" s="160" t="s">
        <v>192</v>
      </c>
      <c r="B138" s="161" t="s">
        <v>130</v>
      </c>
      <c r="C138" s="179" t="s">
        <v>131</v>
      </c>
      <c r="D138" s="162"/>
      <c r="E138" s="163"/>
      <c r="F138" s="164"/>
      <c r="G138" s="165">
        <f>SUMIF(AG139:AG141,"&lt;&gt;NOR",G139:G141)</f>
        <v>0</v>
      </c>
      <c r="H138" s="159"/>
      <c r="I138" s="159">
        <f>SUM(I139:I141)</f>
        <v>0</v>
      </c>
      <c r="J138" s="159"/>
      <c r="K138" s="159">
        <f>SUM(K139:K141)</f>
        <v>430344.8</v>
      </c>
      <c r="L138" s="159"/>
      <c r="M138" s="159">
        <f>SUM(M139:M141)</f>
        <v>0</v>
      </c>
      <c r="N138" s="158"/>
      <c r="O138" s="158">
        <f>SUM(O139:O141)</f>
        <v>0.45</v>
      </c>
      <c r="P138" s="158"/>
      <c r="Q138" s="158">
        <f>SUM(Q139:Q141)</f>
        <v>0</v>
      </c>
      <c r="R138" s="159"/>
      <c r="S138" s="159"/>
      <c r="T138" s="159"/>
      <c r="U138" s="159"/>
      <c r="V138" s="159">
        <f>SUM(V139:V141)</f>
        <v>0</v>
      </c>
      <c r="W138" s="159"/>
      <c r="X138" s="159"/>
      <c r="Y138" s="159"/>
      <c r="AG138" t="s">
        <v>193</v>
      </c>
    </row>
    <row r="139" spans="1:60" ht="33.75" outlineLevel="1" x14ac:dyDescent="0.2">
      <c r="A139" s="173">
        <v>120</v>
      </c>
      <c r="B139" s="174" t="s">
        <v>1532</v>
      </c>
      <c r="C139" s="180" t="s">
        <v>1533</v>
      </c>
      <c r="D139" s="175" t="s">
        <v>196</v>
      </c>
      <c r="E139" s="176">
        <v>8</v>
      </c>
      <c r="F139" s="177"/>
      <c r="G139" s="178">
        <f>ROUND(E139*F139,2)</f>
        <v>0</v>
      </c>
      <c r="H139" s="157">
        <v>0</v>
      </c>
      <c r="I139" s="156">
        <f>ROUND(E139*H139,2)</f>
        <v>0</v>
      </c>
      <c r="J139" s="157">
        <v>9830</v>
      </c>
      <c r="K139" s="156">
        <f>ROUND(E139*J139,2)</f>
        <v>78640</v>
      </c>
      <c r="L139" s="156">
        <v>21</v>
      </c>
      <c r="M139" s="156">
        <f>G139*(1+L139/100)</f>
        <v>0</v>
      </c>
      <c r="N139" s="155">
        <v>1.6650000000000002E-2</v>
      </c>
      <c r="O139" s="155">
        <f>ROUND(E139*N139,2)</f>
        <v>0.13</v>
      </c>
      <c r="P139" s="155">
        <v>0</v>
      </c>
      <c r="Q139" s="155">
        <f>ROUND(E139*P139,2)</f>
        <v>0</v>
      </c>
      <c r="R139" s="156"/>
      <c r="S139" s="156" t="s">
        <v>1293</v>
      </c>
      <c r="T139" s="156" t="s">
        <v>1294</v>
      </c>
      <c r="U139" s="156">
        <v>0</v>
      </c>
      <c r="V139" s="156">
        <f>ROUND(E139*U139,2)</f>
        <v>0</v>
      </c>
      <c r="W139" s="156"/>
      <c r="X139" s="156" t="s">
        <v>199</v>
      </c>
      <c r="Y139" s="156" t="s">
        <v>200</v>
      </c>
      <c r="Z139" s="146"/>
      <c r="AA139" s="146"/>
      <c r="AB139" s="146"/>
      <c r="AC139" s="146"/>
      <c r="AD139" s="146"/>
      <c r="AE139" s="146"/>
      <c r="AF139" s="146"/>
      <c r="AG139" s="146" t="s">
        <v>677</v>
      </c>
      <c r="AH139" s="146"/>
      <c r="AI139" s="146"/>
      <c r="AJ139" s="146"/>
      <c r="AK139" s="146"/>
      <c r="AL139" s="146"/>
      <c r="AM139" s="146"/>
      <c r="AN139" s="146"/>
      <c r="AO139" s="146"/>
      <c r="AP139" s="146"/>
      <c r="AQ139" s="146"/>
      <c r="AR139" s="146"/>
      <c r="AS139" s="146"/>
      <c r="AT139" s="146"/>
      <c r="AU139" s="146"/>
      <c r="AV139" s="146"/>
      <c r="AW139" s="146"/>
      <c r="AX139" s="146"/>
      <c r="AY139" s="146"/>
      <c r="AZ139" s="146"/>
      <c r="BA139" s="146"/>
      <c r="BB139" s="146"/>
      <c r="BC139" s="146"/>
      <c r="BD139" s="146"/>
      <c r="BE139" s="146"/>
      <c r="BF139" s="146"/>
      <c r="BG139" s="146"/>
      <c r="BH139" s="146"/>
    </row>
    <row r="140" spans="1:60" ht="45" outlineLevel="1" x14ac:dyDescent="0.2">
      <c r="A140" s="173">
        <v>121</v>
      </c>
      <c r="B140" s="174" t="s">
        <v>1534</v>
      </c>
      <c r="C140" s="180" t="s">
        <v>1535</v>
      </c>
      <c r="D140" s="175" t="s">
        <v>196</v>
      </c>
      <c r="E140" s="176">
        <v>18</v>
      </c>
      <c r="F140" s="177"/>
      <c r="G140" s="178">
        <f>ROUND(E140*F140,2)</f>
        <v>0</v>
      </c>
      <c r="H140" s="157">
        <v>0</v>
      </c>
      <c r="I140" s="156">
        <f>ROUND(E140*H140,2)</f>
        <v>0</v>
      </c>
      <c r="J140" s="157">
        <v>19500</v>
      </c>
      <c r="K140" s="156">
        <f>ROUND(E140*J140,2)</f>
        <v>351000</v>
      </c>
      <c r="L140" s="156">
        <v>21</v>
      </c>
      <c r="M140" s="156">
        <f>G140*(1+L140/100)</f>
        <v>0</v>
      </c>
      <c r="N140" s="155">
        <v>1.7649999999999999E-2</v>
      </c>
      <c r="O140" s="155">
        <f>ROUND(E140*N140,2)</f>
        <v>0.32</v>
      </c>
      <c r="P140" s="155">
        <v>0</v>
      </c>
      <c r="Q140" s="155">
        <f>ROUND(E140*P140,2)</f>
        <v>0</v>
      </c>
      <c r="R140" s="156"/>
      <c r="S140" s="156" t="s">
        <v>1293</v>
      </c>
      <c r="T140" s="156" t="s">
        <v>1294</v>
      </c>
      <c r="U140" s="156">
        <v>0</v>
      </c>
      <c r="V140" s="156">
        <f>ROUND(E140*U140,2)</f>
        <v>0</v>
      </c>
      <c r="W140" s="156"/>
      <c r="X140" s="156" t="s">
        <v>199</v>
      </c>
      <c r="Y140" s="156" t="s">
        <v>200</v>
      </c>
      <c r="Z140" s="146"/>
      <c r="AA140" s="146"/>
      <c r="AB140" s="146"/>
      <c r="AC140" s="146"/>
      <c r="AD140" s="146"/>
      <c r="AE140" s="146"/>
      <c r="AF140" s="146"/>
      <c r="AG140" s="146" t="s">
        <v>677</v>
      </c>
      <c r="AH140" s="146"/>
      <c r="AI140" s="146"/>
      <c r="AJ140" s="146"/>
      <c r="AK140" s="146"/>
      <c r="AL140" s="146"/>
      <c r="AM140" s="146"/>
      <c r="AN140" s="146"/>
      <c r="AO140" s="146"/>
      <c r="AP140" s="146"/>
      <c r="AQ140" s="146"/>
      <c r="AR140" s="146"/>
      <c r="AS140" s="146"/>
      <c r="AT140" s="146"/>
      <c r="AU140" s="146"/>
      <c r="AV140" s="146"/>
      <c r="AW140" s="146"/>
      <c r="AX140" s="146"/>
      <c r="AY140" s="146"/>
      <c r="AZ140" s="146"/>
      <c r="BA140" s="146"/>
      <c r="BB140" s="146"/>
      <c r="BC140" s="146"/>
      <c r="BD140" s="146"/>
      <c r="BE140" s="146"/>
      <c r="BF140" s="146"/>
      <c r="BG140" s="146"/>
      <c r="BH140" s="146"/>
    </row>
    <row r="141" spans="1:60" ht="45" outlineLevel="1" x14ac:dyDescent="0.2">
      <c r="A141" s="173">
        <v>122</v>
      </c>
      <c r="B141" s="174" t="s">
        <v>1536</v>
      </c>
      <c r="C141" s="180" t="s">
        <v>1537</v>
      </c>
      <c r="D141" s="175" t="s">
        <v>283</v>
      </c>
      <c r="E141" s="176">
        <v>0.8</v>
      </c>
      <c r="F141" s="177"/>
      <c r="G141" s="178">
        <f>ROUND(E141*F141,2)</f>
        <v>0</v>
      </c>
      <c r="H141" s="157">
        <v>0</v>
      </c>
      <c r="I141" s="156">
        <f>ROUND(E141*H141,2)</f>
        <v>0</v>
      </c>
      <c r="J141" s="157">
        <v>881</v>
      </c>
      <c r="K141" s="156">
        <f>ROUND(E141*J141,2)</f>
        <v>704.8</v>
      </c>
      <c r="L141" s="156">
        <v>21</v>
      </c>
      <c r="M141" s="156">
        <f>G141*(1+L141/100)</f>
        <v>0</v>
      </c>
      <c r="N141" s="155">
        <v>0</v>
      </c>
      <c r="O141" s="155">
        <f>ROUND(E141*N141,2)</f>
        <v>0</v>
      </c>
      <c r="P141" s="155">
        <v>0</v>
      </c>
      <c r="Q141" s="155">
        <f>ROUND(E141*P141,2)</f>
        <v>0</v>
      </c>
      <c r="R141" s="156"/>
      <c r="S141" s="156" t="s">
        <v>1293</v>
      </c>
      <c r="T141" s="156" t="s">
        <v>1294</v>
      </c>
      <c r="U141" s="156">
        <v>0</v>
      </c>
      <c r="V141" s="156">
        <f>ROUND(E141*U141,2)</f>
        <v>0</v>
      </c>
      <c r="W141" s="156"/>
      <c r="X141" s="156" t="s">
        <v>199</v>
      </c>
      <c r="Y141" s="156" t="s">
        <v>200</v>
      </c>
      <c r="Z141" s="146"/>
      <c r="AA141" s="146"/>
      <c r="AB141" s="146"/>
      <c r="AC141" s="146"/>
      <c r="AD141" s="146"/>
      <c r="AE141" s="146"/>
      <c r="AF141" s="146"/>
      <c r="AG141" s="146" t="s">
        <v>677</v>
      </c>
      <c r="AH141" s="146"/>
      <c r="AI141" s="146"/>
      <c r="AJ141" s="146"/>
      <c r="AK141" s="146"/>
      <c r="AL141" s="146"/>
      <c r="AM141" s="146"/>
      <c r="AN141" s="146"/>
      <c r="AO141" s="146"/>
      <c r="AP141" s="146"/>
      <c r="AQ141" s="146"/>
      <c r="AR141" s="146"/>
      <c r="AS141" s="146"/>
      <c r="AT141" s="146"/>
      <c r="AU141" s="146"/>
      <c r="AV141" s="146"/>
      <c r="AW141" s="146"/>
      <c r="AX141" s="146"/>
      <c r="AY141" s="146"/>
      <c r="AZ141" s="146"/>
      <c r="BA141" s="146"/>
      <c r="BB141" s="146"/>
      <c r="BC141" s="146"/>
      <c r="BD141" s="146"/>
      <c r="BE141" s="146"/>
      <c r="BF141" s="146"/>
      <c r="BG141" s="146"/>
      <c r="BH141" s="146"/>
    </row>
    <row r="142" spans="1:60" x14ac:dyDescent="0.2">
      <c r="A142" s="160" t="s">
        <v>192</v>
      </c>
      <c r="B142" s="161" t="s">
        <v>132</v>
      </c>
      <c r="C142" s="179" t="s">
        <v>133</v>
      </c>
      <c r="D142" s="162"/>
      <c r="E142" s="163"/>
      <c r="F142" s="164"/>
      <c r="G142" s="165">
        <f>SUMIF(AG143:AG160,"&lt;&gt;NOR",G143:G160)</f>
        <v>0</v>
      </c>
      <c r="H142" s="159"/>
      <c r="I142" s="159">
        <f>SUM(I143:I160)</f>
        <v>0</v>
      </c>
      <c r="J142" s="159"/>
      <c r="K142" s="159">
        <f>SUM(K143:K160)</f>
        <v>189660</v>
      </c>
      <c r="L142" s="159"/>
      <c r="M142" s="159">
        <f>SUM(M143:M160)</f>
        <v>0</v>
      </c>
      <c r="N142" s="158"/>
      <c r="O142" s="158">
        <f>SUM(O143:O160)</f>
        <v>0.02</v>
      </c>
      <c r="P142" s="158"/>
      <c r="Q142" s="158">
        <f>SUM(Q143:Q160)</f>
        <v>0</v>
      </c>
      <c r="R142" s="159"/>
      <c r="S142" s="159"/>
      <c r="T142" s="159"/>
      <c r="U142" s="159"/>
      <c r="V142" s="159">
        <f>SUM(V143:V160)</f>
        <v>0.12</v>
      </c>
      <c r="W142" s="159"/>
      <c r="X142" s="159"/>
      <c r="Y142" s="159"/>
      <c r="AG142" t="s">
        <v>193</v>
      </c>
    </row>
    <row r="143" spans="1:60" ht="33.75" outlineLevel="1" x14ac:dyDescent="0.2">
      <c r="A143" s="173">
        <v>123</v>
      </c>
      <c r="B143" s="174" t="s">
        <v>1538</v>
      </c>
      <c r="C143" s="180" t="s">
        <v>1539</v>
      </c>
      <c r="D143" s="175" t="s">
        <v>220</v>
      </c>
      <c r="E143" s="176">
        <v>2</v>
      </c>
      <c r="F143" s="177"/>
      <c r="G143" s="178">
        <f t="shared" ref="G143:G160" si="35">ROUND(E143*F143,2)</f>
        <v>0</v>
      </c>
      <c r="H143" s="157">
        <v>0</v>
      </c>
      <c r="I143" s="156">
        <f t="shared" ref="I143:I160" si="36">ROUND(E143*H143,2)</f>
        <v>0</v>
      </c>
      <c r="J143" s="157">
        <v>741</v>
      </c>
      <c r="K143" s="156">
        <f t="shared" ref="K143:K160" si="37">ROUND(E143*J143,2)</f>
        <v>1482</v>
      </c>
      <c r="L143" s="156">
        <v>21</v>
      </c>
      <c r="M143" s="156">
        <f t="shared" ref="M143:M160" si="38">G143*(1+L143/100)</f>
        <v>0</v>
      </c>
      <c r="N143" s="155">
        <v>2.0000000000000001E-4</v>
      </c>
      <c r="O143" s="155">
        <f t="shared" ref="O143:O160" si="39">ROUND(E143*N143,2)</f>
        <v>0</v>
      </c>
      <c r="P143" s="155">
        <v>0</v>
      </c>
      <c r="Q143" s="155">
        <f t="shared" ref="Q143:Q160" si="40">ROUND(E143*P143,2)</f>
        <v>0</v>
      </c>
      <c r="R143" s="156"/>
      <c r="S143" s="156" t="s">
        <v>1293</v>
      </c>
      <c r="T143" s="156" t="s">
        <v>1294</v>
      </c>
      <c r="U143" s="156">
        <v>0</v>
      </c>
      <c r="V143" s="156">
        <f t="shared" ref="V143:V160" si="41">ROUND(E143*U143,2)</f>
        <v>0</v>
      </c>
      <c r="W143" s="156"/>
      <c r="X143" s="156" t="s">
        <v>199</v>
      </c>
      <c r="Y143" s="156" t="s">
        <v>200</v>
      </c>
      <c r="Z143" s="146"/>
      <c r="AA143" s="146"/>
      <c r="AB143" s="146"/>
      <c r="AC143" s="146"/>
      <c r="AD143" s="146"/>
      <c r="AE143" s="146"/>
      <c r="AF143" s="146"/>
      <c r="AG143" s="146" t="s">
        <v>677</v>
      </c>
      <c r="AH143" s="146"/>
      <c r="AI143" s="146"/>
      <c r="AJ143" s="146"/>
      <c r="AK143" s="146"/>
      <c r="AL143" s="146"/>
      <c r="AM143" s="146"/>
      <c r="AN143" s="146"/>
      <c r="AO143" s="146"/>
      <c r="AP143" s="146"/>
      <c r="AQ143" s="146"/>
      <c r="AR143" s="146"/>
      <c r="AS143" s="146"/>
      <c r="AT143" s="146"/>
      <c r="AU143" s="146"/>
      <c r="AV143" s="146"/>
      <c r="AW143" s="146"/>
      <c r="AX143" s="146"/>
      <c r="AY143" s="146"/>
      <c r="AZ143" s="146"/>
      <c r="BA143" s="146"/>
      <c r="BB143" s="146"/>
      <c r="BC143" s="146"/>
      <c r="BD143" s="146"/>
      <c r="BE143" s="146"/>
      <c r="BF143" s="146"/>
      <c r="BG143" s="146"/>
      <c r="BH143" s="146"/>
    </row>
    <row r="144" spans="1:60" ht="33.75" outlineLevel="1" x14ac:dyDescent="0.2">
      <c r="A144" s="173">
        <v>124</v>
      </c>
      <c r="B144" s="174" t="s">
        <v>1540</v>
      </c>
      <c r="C144" s="180" t="s">
        <v>1541</v>
      </c>
      <c r="D144" s="175" t="s">
        <v>220</v>
      </c>
      <c r="E144" s="176">
        <v>1</v>
      </c>
      <c r="F144" s="177"/>
      <c r="G144" s="178">
        <f t="shared" si="35"/>
        <v>0</v>
      </c>
      <c r="H144" s="157">
        <v>0</v>
      </c>
      <c r="I144" s="156">
        <f t="shared" si="36"/>
        <v>0</v>
      </c>
      <c r="J144" s="157">
        <v>840</v>
      </c>
      <c r="K144" s="156">
        <f t="shared" si="37"/>
        <v>840</v>
      </c>
      <c r="L144" s="156">
        <v>21</v>
      </c>
      <c r="M144" s="156">
        <f t="shared" si="38"/>
        <v>0</v>
      </c>
      <c r="N144" s="155">
        <v>2.5000000000000001E-4</v>
      </c>
      <c r="O144" s="155">
        <f t="shared" si="39"/>
        <v>0</v>
      </c>
      <c r="P144" s="155">
        <v>0</v>
      </c>
      <c r="Q144" s="155">
        <f t="shared" si="40"/>
        <v>0</v>
      </c>
      <c r="R144" s="156"/>
      <c r="S144" s="156" t="s">
        <v>1293</v>
      </c>
      <c r="T144" s="156" t="s">
        <v>1294</v>
      </c>
      <c r="U144" s="156">
        <v>0</v>
      </c>
      <c r="V144" s="156">
        <f t="shared" si="41"/>
        <v>0</v>
      </c>
      <c r="W144" s="156"/>
      <c r="X144" s="156" t="s">
        <v>199</v>
      </c>
      <c r="Y144" s="156" t="s">
        <v>200</v>
      </c>
      <c r="Z144" s="146"/>
      <c r="AA144" s="146"/>
      <c r="AB144" s="146"/>
      <c r="AC144" s="146"/>
      <c r="AD144" s="146"/>
      <c r="AE144" s="146"/>
      <c r="AF144" s="146"/>
      <c r="AG144" s="146" t="s">
        <v>677</v>
      </c>
      <c r="AH144" s="146"/>
      <c r="AI144" s="146"/>
      <c r="AJ144" s="146"/>
      <c r="AK144" s="146"/>
      <c r="AL144" s="146"/>
      <c r="AM144" s="146"/>
      <c r="AN144" s="146"/>
      <c r="AO144" s="146"/>
      <c r="AP144" s="146"/>
      <c r="AQ144" s="146"/>
      <c r="AR144" s="146"/>
      <c r="AS144" s="146"/>
      <c r="AT144" s="146"/>
      <c r="AU144" s="146"/>
      <c r="AV144" s="146"/>
      <c r="AW144" s="146"/>
      <c r="AX144" s="146"/>
      <c r="AY144" s="146"/>
      <c r="AZ144" s="146"/>
      <c r="BA144" s="146"/>
      <c r="BB144" s="146"/>
      <c r="BC144" s="146"/>
      <c r="BD144" s="146"/>
      <c r="BE144" s="146"/>
      <c r="BF144" s="146"/>
      <c r="BG144" s="146"/>
      <c r="BH144" s="146"/>
    </row>
    <row r="145" spans="1:60" ht="33.75" outlineLevel="1" x14ac:dyDescent="0.2">
      <c r="A145" s="173">
        <v>125</v>
      </c>
      <c r="B145" s="174" t="s">
        <v>1542</v>
      </c>
      <c r="C145" s="180" t="s">
        <v>1543</v>
      </c>
      <c r="D145" s="175" t="s">
        <v>220</v>
      </c>
      <c r="E145" s="176">
        <v>2</v>
      </c>
      <c r="F145" s="177"/>
      <c r="G145" s="178">
        <f t="shared" si="35"/>
        <v>0</v>
      </c>
      <c r="H145" s="157">
        <v>0</v>
      </c>
      <c r="I145" s="156">
        <f t="shared" si="36"/>
        <v>0</v>
      </c>
      <c r="J145" s="157">
        <v>990</v>
      </c>
      <c r="K145" s="156">
        <f t="shared" si="37"/>
        <v>1980</v>
      </c>
      <c r="L145" s="156">
        <v>21</v>
      </c>
      <c r="M145" s="156">
        <f t="shared" si="38"/>
        <v>0</v>
      </c>
      <c r="N145" s="155">
        <v>2.9E-4</v>
      </c>
      <c r="O145" s="155">
        <f t="shared" si="39"/>
        <v>0</v>
      </c>
      <c r="P145" s="155">
        <v>0</v>
      </c>
      <c r="Q145" s="155">
        <f t="shared" si="40"/>
        <v>0</v>
      </c>
      <c r="R145" s="156"/>
      <c r="S145" s="156" t="s">
        <v>1293</v>
      </c>
      <c r="T145" s="156" t="s">
        <v>1294</v>
      </c>
      <c r="U145" s="156">
        <v>0</v>
      </c>
      <c r="V145" s="156">
        <f t="shared" si="41"/>
        <v>0</v>
      </c>
      <c r="W145" s="156"/>
      <c r="X145" s="156" t="s">
        <v>199</v>
      </c>
      <c r="Y145" s="156" t="s">
        <v>200</v>
      </c>
      <c r="Z145" s="146"/>
      <c r="AA145" s="146"/>
      <c r="AB145" s="146"/>
      <c r="AC145" s="146"/>
      <c r="AD145" s="146"/>
      <c r="AE145" s="146"/>
      <c r="AF145" s="146"/>
      <c r="AG145" s="146" t="s">
        <v>677</v>
      </c>
      <c r="AH145" s="146"/>
      <c r="AI145" s="146"/>
      <c r="AJ145" s="146"/>
      <c r="AK145" s="146"/>
      <c r="AL145" s="146"/>
      <c r="AM145" s="146"/>
      <c r="AN145" s="146"/>
      <c r="AO145" s="146"/>
      <c r="AP145" s="146"/>
      <c r="AQ145" s="146"/>
      <c r="AR145" s="146"/>
      <c r="AS145" s="146"/>
      <c r="AT145" s="146"/>
      <c r="AU145" s="146"/>
      <c r="AV145" s="146"/>
      <c r="AW145" s="146"/>
      <c r="AX145" s="146"/>
      <c r="AY145" s="146"/>
      <c r="AZ145" s="146"/>
      <c r="BA145" s="146"/>
      <c r="BB145" s="146"/>
      <c r="BC145" s="146"/>
      <c r="BD145" s="146"/>
      <c r="BE145" s="146"/>
      <c r="BF145" s="146"/>
      <c r="BG145" s="146"/>
      <c r="BH145" s="146"/>
    </row>
    <row r="146" spans="1:60" ht="33.75" outlineLevel="1" x14ac:dyDescent="0.2">
      <c r="A146" s="173">
        <v>126</v>
      </c>
      <c r="B146" s="174" t="s">
        <v>1544</v>
      </c>
      <c r="C146" s="180" t="s">
        <v>1545</v>
      </c>
      <c r="D146" s="175" t="s">
        <v>220</v>
      </c>
      <c r="E146" s="176">
        <v>5</v>
      </c>
      <c r="F146" s="177"/>
      <c r="G146" s="178">
        <f t="shared" si="35"/>
        <v>0</v>
      </c>
      <c r="H146" s="157">
        <v>0</v>
      </c>
      <c r="I146" s="156">
        <f t="shared" si="36"/>
        <v>0</v>
      </c>
      <c r="J146" s="157">
        <v>1080</v>
      </c>
      <c r="K146" s="156">
        <f t="shared" si="37"/>
        <v>5400</v>
      </c>
      <c r="L146" s="156">
        <v>21</v>
      </c>
      <c r="M146" s="156">
        <f t="shared" si="38"/>
        <v>0</v>
      </c>
      <c r="N146" s="155">
        <v>3.4000000000000002E-4</v>
      </c>
      <c r="O146" s="155">
        <f t="shared" si="39"/>
        <v>0</v>
      </c>
      <c r="P146" s="155">
        <v>0</v>
      </c>
      <c r="Q146" s="155">
        <f t="shared" si="40"/>
        <v>0</v>
      </c>
      <c r="R146" s="156"/>
      <c r="S146" s="156" t="s">
        <v>1293</v>
      </c>
      <c r="T146" s="156" t="s">
        <v>1294</v>
      </c>
      <c r="U146" s="156">
        <v>0</v>
      </c>
      <c r="V146" s="156">
        <f t="shared" si="41"/>
        <v>0</v>
      </c>
      <c r="W146" s="156"/>
      <c r="X146" s="156" t="s">
        <v>199</v>
      </c>
      <c r="Y146" s="156" t="s">
        <v>200</v>
      </c>
      <c r="Z146" s="146"/>
      <c r="AA146" s="146"/>
      <c r="AB146" s="146"/>
      <c r="AC146" s="146"/>
      <c r="AD146" s="146"/>
      <c r="AE146" s="146"/>
      <c r="AF146" s="146"/>
      <c r="AG146" s="146" t="s">
        <v>677</v>
      </c>
      <c r="AH146" s="146"/>
      <c r="AI146" s="146"/>
      <c r="AJ146" s="146"/>
      <c r="AK146" s="146"/>
      <c r="AL146" s="146"/>
      <c r="AM146" s="146"/>
      <c r="AN146" s="146"/>
      <c r="AO146" s="146"/>
      <c r="AP146" s="146"/>
      <c r="AQ146" s="146"/>
      <c r="AR146" s="146"/>
      <c r="AS146" s="146"/>
      <c r="AT146" s="146"/>
      <c r="AU146" s="146"/>
      <c r="AV146" s="146"/>
      <c r="AW146" s="146"/>
      <c r="AX146" s="146"/>
      <c r="AY146" s="146"/>
      <c r="AZ146" s="146"/>
      <c r="BA146" s="146"/>
      <c r="BB146" s="146"/>
      <c r="BC146" s="146"/>
      <c r="BD146" s="146"/>
      <c r="BE146" s="146"/>
      <c r="BF146" s="146"/>
      <c r="BG146" s="146"/>
      <c r="BH146" s="146"/>
    </row>
    <row r="147" spans="1:60" ht="33.75" outlineLevel="1" x14ac:dyDescent="0.2">
      <c r="A147" s="173">
        <v>127</v>
      </c>
      <c r="B147" s="174" t="s">
        <v>1546</v>
      </c>
      <c r="C147" s="180" t="s">
        <v>1547</v>
      </c>
      <c r="D147" s="175" t="s">
        <v>220</v>
      </c>
      <c r="E147" s="176">
        <v>1</v>
      </c>
      <c r="F147" s="177"/>
      <c r="G147" s="178">
        <f t="shared" si="35"/>
        <v>0</v>
      </c>
      <c r="H147" s="157">
        <v>0</v>
      </c>
      <c r="I147" s="156">
        <f t="shared" si="36"/>
        <v>0</v>
      </c>
      <c r="J147" s="157">
        <v>1310</v>
      </c>
      <c r="K147" s="156">
        <f t="shared" si="37"/>
        <v>1310</v>
      </c>
      <c r="L147" s="156">
        <v>21</v>
      </c>
      <c r="M147" s="156">
        <f t="shared" si="38"/>
        <v>0</v>
      </c>
      <c r="N147" s="155">
        <v>1.2E-4</v>
      </c>
      <c r="O147" s="155">
        <f t="shared" si="39"/>
        <v>0</v>
      </c>
      <c r="P147" s="155">
        <v>0</v>
      </c>
      <c r="Q147" s="155">
        <f t="shared" si="40"/>
        <v>0</v>
      </c>
      <c r="R147" s="156"/>
      <c r="S147" s="156" t="s">
        <v>231</v>
      </c>
      <c r="T147" s="156" t="s">
        <v>1294</v>
      </c>
      <c r="U147" s="156">
        <v>0.12</v>
      </c>
      <c r="V147" s="156">
        <f t="shared" si="41"/>
        <v>0.12</v>
      </c>
      <c r="W147" s="156"/>
      <c r="X147" s="156" t="s">
        <v>199</v>
      </c>
      <c r="Y147" s="156" t="s">
        <v>200</v>
      </c>
      <c r="Z147" s="146"/>
      <c r="AA147" s="146"/>
      <c r="AB147" s="146"/>
      <c r="AC147" s="146"/>
      <c r="AD147" s="146"/>
      <c r="AE147" s="146"/>
      <c r="AF147" s="146"/>
      <c r="AG147" s="146" t="s">
        <v>677</v>
      </c>
      <c r="AH147" s="146"/>
      <c r="AI147" s="146"/>
      <c r="AJ147" s="146"/>
      <c r="AK147" s="146"/>
      <c r="AL147" s="146"/>
      <c r="AM147" s="146"/>
      <c r="AN147" s="146"/>
      <c r="AO147" s="146"/>
      <c r="AP147" s="146"/>
      <c r="AQ147" s="146"/>
      <c r="AR147" s="146"/>
      <c r="AS147" s="146"/>
      <c r="AT147" s="146"/>
      <c r="AU147" s="146"/>
      <c r="AV147" s="146"/>
      <c r="AW147" s="146"/>
      <c r="AX147" s="146"/>
      <c r="AY147" s="146"/>
      <c r="AZ147" s="146"/>
      <c r="BA147" s="146"/>
      <c r="BB147" s="146"/>
      <c r="BC147" s="146"/>
      <c r="BD147" s="146"/>
      <c r="BE147" s="146"/>
      <c r="BF147" s="146"/>
      <c r="BG147" s="146"/>
      <c r="BH147" s="146"/>
    </row>
    <row r="148" spans="1:60" ht="33.75" outlineLevel="1" x14ac:dyDescent="0.2">
      <c r="A148" s="173">
        <v>128</v>
      </c>
      <c r="B148" s="174" t="s">
        <v>1548</v>
      </c>
      <c r="C148" s="180" t="s">
        <v>1549</v>
      </c>
      <c r="D148" s="175" t="s">
        <v>220</v>
      </c>
      <c r="E148" s="176">
        <v>1</v>
      </c>
      <c r="F148" s="177"/>
      <c r="G148" s="178">
        <f t="shared" si="35"/>
        <v>0</v>
      </c>
      <c r="H148" s="157">
        <v>0</v>
      </c>
      <c r="I148" s="156">
        <f t="shared" si="36"/>
        <v>0</v>
      </c>
      <c r="J148" s="157">
        <v>3420</v>
      </c>
      <c r="K148" s="156">
        <f t="shared" si="37"/>
        <v>3420</v>
      </c>
      <c r="L148" s="156">
        <v>21</v>
      </c>
      <c r="M148" s="156">
        <f t="shared" si="38"/>
        <v>0</v>
      </c>
      <c r="N148" s="155">
        <v>4.2000000000000002E-4</v>
      </c>
      <c r="O148" s="155">
        <f t="shared" si="39"/>
        <v>0</v>
      </c>
      <c r="P148" s="155">
        <v>0</v>
      </c>
      <c r="Q148" s="155">
        <f t="shared" si="40"/>
        <v>0</v>
      </c>
      <c r="R148" s="156"/>
      <c r="S148" s="156" t="s">
        <v>1293</v>
      </c>
      <c r="T148" s="156" t="s">
        <v>1294</v>
      </c>
      <c r="U148" s="156">
        <v>0</v>
      </c>
      <c r="V148" s="156">
        <f t="shared" si="41"/>
        <v>0</v>
      </c>
      <c r="W148" s="156"/>
      <c r="X148" s="156" t="s">
        <v>199</v>
      </c>
      <c r="Y148" s="156" t="s">
        <v>200</v>
      </c>
      <c r="Z148" s="146"/>
      <c r="AA148" s="146"/>
      <c r="AB148" s="146"/>
      <c r="AC148" s="146"/>
      <c r="AD148" s="146"/>
      <c r="AE148" s="146"/>
      <c r="AF148" s="146"/>
      <c r="AG148" s="146" t="s">
        <v>677</v>
      </c>
      <c r="AH148" s="146"/>
      <c r="AI148" s="146"/>
      <c r="AJ148" s="146"/>
      <c r="AK148" s="146"/>
      <c r="AL148" s="146"/>
      <c r="AM148" s="146"/>
      <c r="AN148" s="146"/>
      <c r="AO148" s="146"/>
      <c r="AP148" s="146"/>
      <c r="AQ148" s="146"/>
      <c r="AR148" s="146"/>
      <c r="AS148" s="146"/>
      <c r="AT148" s="146"/>
      <c r="AU148" s="146"/>
      <c r="AV148" s="146"/>
      <c r="AW148" s="146"/>
      <c r="AX148" s="146"/>
      <c r="AY148" s="146"/>
      <c r="AZ148" s="146"/>
      <c r="BA148" s="146"/>
      <c r="BB148" s="146"/>
      <c r="BC148" s="146"/>
      <c r="BD148" s="146"/>
      <c r="BE148" s="146"/>
      <c r="BF148" s="146"/>
      <c r="BG148" s="146"/>
      <c r="BH148" s="146"/>
    </row>
    <row r="149" spans="1:60" ht="33.75" outlineLevel="1" x14ac:dyDescent="0.2">
      <c r="A149" s="173">
        <v>129</v>
      </c>
      <c r="B149" s="174" t="s">
        <v>1550</v>
      </c>
      <c r="C149" s="180" t="s">
        <v>1551</v>
      </c>
      <c r="D149" s="175" t="s">
        <v>220</v>
      </c>
      <c r="E149" s="176">
        <v>17</v>
      </c>
      <c r="F149" s="177"/>
      <c r="G149" s="178">
        <f t="shared" si="35"/>
        <v>0</v>
      </c>
      <c r="H149" s="157">
        <v>0</v>
      </c>
      <c r="I149" s="156">
        <f t="shared" si="36"/>
        <v>0</v>
      </c>
      <c r="J149" s="157">
        <v>163</v>
      </c>
      <c r="K149" s="156">
        <f t="shared" si="37"/>
        <v>2771</v>
      </c>
      <c r="L149" s="156">
        <v>21</v>
      </c>
      <c r="M149" s="156">
        <f t="shared" si="38"/>
        <v>0</v>
      </c>
      <c r="N149" s="155">
        <v>1.0000000000000001E-5</v>
      </c>
      <c r="O149" s="155">
        <f t="shared" si="39"/>
        <v>0</v>
      </c>
      <c r="P149" s="155">
        <v>0</v>
      </c>
      <c r="Q149" s="155">
        <f t="shared" si="40"/>
        <v>0</v>
      </c>
      <c r="R149" s="156"/>
      <c r="S149" s="156" t="s">
        <v>1293</v>
      </c>
      <c r="T149" s="156" t="s">
        <v>1294</v>
      </c>
      <c r="U149" s="156">
        <v>0</v>
      </c>
      <c r="V149" s="156">
        <f t="shared" si="41"/>
        <v>0</v>
      </c>
      <c r="W149" s="156"/>
      <c r="X149" s="156" t="s">
        <v>199</v>
      </c>
      <c r="Y149" s="156" t="s">
        <v>200</v>
      </c>
      <c r="Z149" s="146"/>
      <c r="AA149" s="146"/>
      <c r="AB149" s="146"/>
      <c r="AC149" s="146"/>
      <c r="AD149" s="146"/>
      <c r="AE149" s="146"/>
      <c r="AF149" s="146"/>
      <c r="AG149" s="146" t="s">
        <v>677</v>
      </c>
      <c r="AH149" s="146"/>
      <c r="AI149" s="146"/>
      <c r="AJ149" s="146"/>
      <c r="AK149" s="146"/>
      <c r="AL149" s="146"/>
      <c r="AM149" s="146"/>
      <c r="AN149" s="146"/>
      <c r="AO149" s="146"/>
      <c r="AP149" s="146"/>
      <c r="AQ149" s="146"/>
      <c r="AR149" s="146"/>
      <c r="AS149" s="146"/>
      <c r="AT149" s="146"/>
      <c r="AU149" s="146"/>
      <c r="AV149" s="146"/>
      <c r="AW149" s="146"/>
      <c r="AX149" s="146"/>
      <c r="AY149" s="146"/>
      <c r="AZ149" s="146"/>
      <c r="BA149" s="146"/>
      <c r="BB149" s="146"/>
      <c r="BC149" s="146"/>
      <c r="BD149" s="146"/>
      <c r="BE149" s="146"/>
      <c r="BF149" s="146"/>
      <c r="BG149" s="146"/>
      <c r="BH149" s="146"/>
    </row>
    <row r="150" spans="1:60" ht="33.75" outlineLevel="1" x14ac:dyDescent="0.2">
      <c r="A150" s="173">
        <v>130</v>
      </c>
      <c r="B150" s="174" t="s">
        <v>1552</v>
      </c>
      <c r="C150" s="180" t="s">
        <v>1553</v>
      </c>
      <c r="D150" s="175" t="s">
        <v>220</v>
      </c>
      <c r="E150" s="176">
        <v>3</v>
      </c>
      <c r="F150" s="177"/>
      <c r="G150" s="178">
        <f t="shared" si="35"/>
        <v>0</v>
      </c>
      <c r="H150" s="157">
        <v>0</v>
      </c>
      <c r="I150" s="156">
        <f t="shared" si="36"/>
        <v>0</v>
      </c>
      <c r="J150" s="157">
        <v>188</v>
      </c>
      <c r="K150" s="156">
        <f t="shared" si="37"/>
        <v>564</v>
      </c>
      <c r="L150" s="156">
        <v>21</v>
      </c>
      <c r="M150" s="156">
        <f t="shared" si="38"/>
        <v>0</v>
      </c>
      <c r="N150" s="155">
        <v>1.0000000000000001E-5</v>
      </c>
      <c r="O150" s="155">
        <f t="shared" si="39"/>
        <v>0</v>
      </c>
      <c r="P150" s="155">
        <v>0</v>
      </c>
      <c r="Q150" s="155">
        <f t="shared" si="40"/>
        <v>0</v>
      </c>
      <c r="R150" s="156"/>
      <c r="S150" s="156" t="s">
        <v>1293</v>
      </c>
      <c r="T150" s="156" t="s">
        <v>1294</v>
      </c>
      <c r="U150" s="156">
        <v>0</v>
      </c>
      <c r="V150" s="156">
        <f t="shared" si="41"/>
        <v>0</v>
      </c>
      <c r="W150" s="156"/>
      <c r="X150" s="156" t="s">
        <v>199</v>
      </c>
      <c r="Y150" s="156" t="s">
        <v>200</v>
      </c>
      <c r="Z150" s="146"/>
      <c r="AA150" s="146"/>
      <c r="AB150" s="146"/>
      <c r="AC150" s="146"/>
      <c r="AD150" s="146"/>
      <c r="AE150" s="146"/>
      <c r="AF150" s="146"/>
      <c r="AG150" s="146" t="s">
        <v>677</v>
      </c>
      <c r="AH150" s="146"/>
      <c r="AI150" s="146"/>
      <c r="AJ150" s="146"/>
      <c r="AK150" s="146"/>
      <c r="AL150" s="146"/>
      <c r="AM150" s="146"/>
      <c r="AN150" s="146"/>
      <c r="AO150" s="146"/>
      <c r="AP150" s="146"/>
      <c r="AQ150" s="146"/>
      <c r="AR150" s="146"/>
      <c r="AS150" s="146"/>
      <c r="AT150" s="146"/>
      <c r="AU150" s="146"/>
      <c r="AV150" s="146"/>
      <c r="AW150" s="146"/>
      <c r="AX150" s="146"/>
      <c r="AY150" s="146"/>
      <c r="AZ150" s="146"/>
      <c r="BA150" s="146"/>
      <c r="BB150" s="146"/>
      <c r="BC150" s="146"/>
      <c r="BD150" s="146"/>
      <c r="BE150" s="146"/>
      <c r="BF150" s="146"/>
      <c r="BG150" s="146"/>
      <c r="BH150" s="146"/>
    </row>
    <row r="151" spans="1:60" ht="33.75" outlineLevel="1" x14ac:dyDescent="0.2">
      <c r="A151" s="173">
        <v>131</v>
      </c>
      <c r="B151" s="174" t="s">
        <v>1554</v>
      </c>
      <c r="C151" s="180" t="s">
        <v>1555</v>
      </c>
      <c r="D151" s="175" t="s">
        <v>220</v>
      </c>
      <c r="E151" s="176">
        <v>8</v>
      </c>
      <c r="F151" s="177"/>
      <c r="G151" s="178">
        <f t="shared" si="35"/>
        <v>0</v>
      </c>
      <c r="H151" s="157">
        <v>0</v>
      </c>
      <c r="I151" s="156">
        <f t="shared" si="36"/>
        <v>0</v>
      </c>
      <c r="J151" s="157">
        <v>285</v>
      </c>
      <c r="K151" s="156">
        <f t="shared" si="37"/>
        <v>2280</v>
      </c>
      <c r="L151" s="156">
        <v>21</v>
      </c>
      <c r="M151" s="156">
        <f t="shared" si="38"/>
        <v>0</v>
      </c>
      <c r="N151" s="155">
        <v>1.0000000000000001E-5</v>
      </c>
      <c r="O151" s="155">
        <f t="shared" si="39"/>
        <v>0</v>
      </c>
      <c r="P151" s="155">
        <v>0</v>
      </c>
      <c r="Q151" s="155">
        <f t="shared" si="40"/>
        <v>0</v>
      </c>
      <c r="R151" s="156"/>
      <c r="S151" s="156" t="s">
        <v>1293</v>
      </c>
      <c r="T151" s="156" t="s">
        <v>1294</v>
      </c>
      <c r="U151" s="156">
        <v>0</v>
      </c>
      <c r="V151" s="156">
        <f t="shared" si="41"/>
        <v>0</v>
      </c>
      <c r="W151" s="156"/>
      <c r="X151" s="156" t="s">
        <v>199</v>
      </c>
      <c r="Y151" s="156" t="s">
        <v>200</v>
      </c>
      <c r="Z151" s="146"/>
      <c r="AA151" s="146"/>
      <c r="AB151" s="146"/>
      <c r="AC151" s="146"/>
      <c r="AD151" s="146"/>
      <c r="AE151" s="146"/>
      <c r="AF151" s="146"/>
      <c r="AG151" s="146" t="s">
        <v>677</v>
      </c>
      <c r="AH151" s="146"/>
      <c r="AI151" s="146"/>
      <c r="AJ151" s="146"/>
      <c r="AK151" s="146"/>
      <c r="AL151" s="146"/>
      <c r="AM151" s="146"/>
      <c r="AN151" s="146"/>
      <c r="AO151" s="146"/>
      <c r="AP151" s="146"/>
      <c r="AQ151" s="146"/>
      <c r="AR151" s="146"/>
      <c r="AS151" s="146"/>
      <c r="AT151" s="146"/>
      <c r="AU151" s="146"/>
      <c r="AV151" s="146"/>
      <c r="AW151" s="146"/>
      <c r="AX151" s="146"/>
      <c r="AY151" s="146"/>
      <c r="AZ151" s="146"/>
      <c r="BA151" s="146"/>
      <c r="BB151" s="146"/>
      <c r="BC151" s="146"/>
      <c r="BD151" s="146"/>
      <c r="BE151" s="146"/>
      <c r="BF151" s="146"/>
      <c r="BG151" s="146"/>
      <c r="BH151" s="146"/>
    </row>
    <row r="152" spans="1:60" ht="33.75" outlineLevel="1" x14ac:dyDescent="0.2">
      <c r="A152" s="173">
        <v>132</v>
      </c>
      <c r="B152" s="174" t="s">
        <v>1556</v>
      </c>
      <c r="C152" s="180" t="s">
        <v>1557</v>
      </c>
      <c r="D152" s="175" t="s">
        <v>220</v>
      </c>
      <c r="E152" s="176">
        <v>6</v>
      </c>
      <c r="F152" s="177"/>
      <c r="G152" s="178">
        <f t="shared" si="35"/>
        <v>0</v>
      </c>
      <c r="H152" s="157">
        <v>0</v>
      </c>
      <c r="I152" s="156">
        <f t="shared" si="36"/>
        <v>0</v>
      </c>
      <c r="J152" s="157">
        <v>323</v>
      </c>
      <c r="K152" s="156">
        <f t="shared" si="37"/>
        <v>1938</v>
      </c>
      <c r="L152" s="156">
        <v>21</v>
      </c>
      <c r="M152" s="156">
        <f t="shared" si="38"/>
        <v>0</v>
      </c>
      <c r="N152" s="155">
        <v>2.0000000000000002E-5</v>
      </c>
      <c r="O152" s="155">
        <f t="shared" si="39"/>
        <v>0</v>
      </c>
      <c r="P152" s="155">
        <v>0</v>
      </c>
      <c r="Q152" s="155">
        <f t="shared" si="40"/>
        <v>0</v>
      </c>
      <c r="R152" s="156"/>
      <c r="S152" s="156" t="s">
        <v>1293</v>
      </c>
      <c r="T152" s="156" t="s">
        <v>1294</v>
      </c>
      <c r="U152" s="156">
        <v>0</v>
      </c>
      <c r="V152" s="156">
        <f t="shared" si="41"/>
        <v>0</v>
      </c>
      <c r="W152" s="156"/>
      <c r="X152" s="156" t="s">
        <v>199</v>
      </c>
      <c r="Y152" s="156" t="s">
        <v>200</v>
      </c>
      <c r="Z152" s="146"/>
      <c r="AA152" s="146"/>
      <c r="AB152" s="146"/>
      <c r="AC152" s="146"/>
      <c r="AD152" s="146"/>
      <c r="AE152" s="146"/>
      <c r="AF152" s="146"/>
      <c r="AG152" s="146" t="s">
        <v>677</v>
      </c>
      <c r="AH152" s="146"/>
      <c r="AI152" s="146"/>
      <c r="AJ152" s="146"/>
      <c r="AK152" s="146"/>
      <c r="AL152" s="146"/>
      <c r="AM152" s="146"/>
      <c r="AN152" s="146"/>
      <c r="AO152" s="146"/>
      <c r="AP152" s="146"/>
      <c r="AQ152" s="146"/>
      <c r="AR152" s="146"/>
      <c r="AS152" s="146"/>
      <c r="AT152" s="146"/>
      <c r="AU152" s="146"/>
      <c r="AV152" s="146"/>
      <c r="AW152" s="146"/>
      <c r="AX152" s="146"/>
      <c r="AY152" s="146"/>
      <c r="AZ152" s="146"/>
      <c r="BA152" s="146"/>
      <c r="BB152" s="146"/>
      <c r="BC152" s="146"/>
      <c r="BD152" s="146"/>
      <c r="BE152" s="146"/>
      <c r="BF152" s="146"/>
      <c r="BG152" s="146"/>
      <c r="BH152" s="146"/>
    </row>
    <row r="153" spans="1:60" ht="33.75" outlineLevel="1" x14ac:dyDescent="0.2">
      <c r="A153" s="173">
        <v>133</v>
      </c>
      <c r="B153" s="174" t="s">
        <v>1558</v>
      </c>
      <c r="C153" s="180" t="s">
        <v>1559</v>
      </c>
      <c r="D153" s="175" t="s">
        <v>220</v>
      </c>
      <c r="E153" s="176">
        <v>1</v>
      </c>
      <c r="F153" s="177"/>
      <c r="G153" s="178">
        <f t="shared" si="35"/>
        <v>0</v>
      </c>
      <c r="H153" s="157">
        <v>0</v>
      </c>
      <c r="I153" s="156">
        <f t="shared" si="36"/>
        <v>0</v>
      </c>
      <c r="J153" s="157">
        <v>399</v>
      </c>
      <c r="K153" s="156">
        <f t="shared" si="37"/>
        <v>399</v>
      </c>
      <c r="L153" s="156">
        <v>21</v>
      </c>
      <c r="M153" s="156">
        <f t="shared" si="38"/>
        <v>0</v>
      </c>
      <c r="N153" s="155">
        <v>3.0000000000000001E-5</v>
      </c>
      <c r="O153" s="155">
        <f t="shared" si="39"/>
        <v>0</v>
      </c>
      <c r="P153" s="155">
        <v>0</v>
      </c>
      <c r="Q153" s="155">
        <f t="shared" si="40"/>
        <v>0</v>
      </c>
      <c r="R153" s="156"/>
      <c r="S153" s="156" t="s">
        <v>1293</v>
      </c>
      <c r="T153" s="156" t="s">
        <v>1294</v>
      </c>
      <c r="U153" s="156">
        <v>0</v>
      </c>
      <c r="V153" s="156">
        <f t="shared" si="41"/>
        <v>0</v>
      </c>
      <c r="W153" s="156"/>
      <c r="X153" s="156" t="s">
        <v>199</v>
      </c>
      <c r="Y153" s="156" t="s">
        <v>200</v>
      </c>
      <c r="Z153" s="146"/>
      <c r="AA153" s="146"/>
      <c r="AB153" s="146"/>
      <c r="AC153" s="146"/>
      <c r="AD153" s="146"/>
      <c r="AE153" s="146"/>
      <c r="AF153" s="146"/>
      <c r="AG153" s="146" t="s">
        <v>677</v>
      </c>
      <c r="AH153" s="146"/>
      <c r="AI153" s="146"/>
      <c r="AJ153" s="146"/>
      <c r="AK153" s="146"/>
      <c r="AL153" s="146"/>
      <c r="AM153" s="146"/>
      <c r="AN153" s="146"/>
      <c r="AO153" s="146"/>
      <c r="AP153" s="146"/>
      <c r="AQ153" s="1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146"/>
      <c r="BD153" s="146"/>
      <c r="BE153" s="146"/>
      <c r="BF153" s="146"/>
      <c r="BG153" s="146"/>
      <c r="BH153" s="146"/>
    </row>
    <row r="154" spans="1:60" ht="33.75" outlineLevel="1" x14ac:dyDescent="0.2">
      <c r="A154" s="173">
        <v>134</v>
      </c>
      <c r="B154" s="174" t="s">
        <v>1560</v>
      </c>
      <c r="C154" s="180" t="s">
        <v>1561</v>
      </c>
      <c r="D154" s="175" t="s">
        <v>220</v>
      </c>
      <c r="E154" s="176">
        <v>45</v>
      </c>
      <c r="F154" s="177"/>
      <c r="G154" s="178">
        <f t="shared" si="35"/>
        <v>0</v>
      </c>
      <c r="H154" s="157">
        <v>0</v>
      </c>
      <c r="I154" s="156">
        <f t="shared" si="36"/>
        <v>0</v>
      </c>
      <c r="J154" s="157">
        <v>565</v>
      </c>
      <c r="K154" s="156">
        <f t="shared" si="37"/>
        <v>25425</v>
      </c>
      <c r="L154" s="156">
        <v>21</v>
      </c>
      <c r="M154" s="156">
        <f t="shared" si="38"/>
        <v>0</v>
      </c>
      <c r="N154" s="155">
        <v>1E-4</v>
      </c>
      <c r="O154" s="155">
        <f t="shared" si="39"/>
        <v>0</v>
      </c>
      <c r="P154" s="155">
        <v>0</v>
      </c>
      <c r="Q154" s="155">
        <f t="shared" si="40"/>
        <v>0</v>
      </c>
      <c r="R154" s="156"/>
      <c r="S154" s="156" t="s">
        <v>1293</v>
      </c>
      <c r="T154" s="156" t="s">
        <v>1294</v>
      </c>
      <c r="U154" s="156">
        <v>0</v>
      </c>
      <c r="V154" s="156">
        <f t="shared" si="41"/>
        <v>0</v>
      </c>
      <c r="W154" s="156"/>
      <c r="X154" s="156" t="s">
        <v>199</v>
      </c>
      <c r="Y154" s="156" t="s">
        <v>200</v>
      </c>
      <c r="Z154" s="146"/>
      <c r="AA154" s="146"/>
      <c r="AB154" s="146"/>
      <c r="AC154" s="146"/>
      <c r="AD154" s="146"/>
      <c r="AE154" s="146"/>
      <c r="AF154" s="146"/>
      <c r="AG154" s="146" t="s">
        <v>677</v>
      </c>
      <c r="AH154" s="146"/>
      <c r="AI154" s="146"/>
      <c r="AJ154" s="146"/>
      <c r="AK154" s="146"/>
      <c r="AL154" s="146"/>
      <c r="AM154" s="146"/>
      <c r="AN154" s="146"/>
      <c r="AO154" s="146"/>
      <c r="AP154" s="146"/>
      <c r="AQ154" s="146"/>
      <c r="AR154" s="146"/>
      <c r="AS154" s="146"/>
      <c r="AT154" s="146"/>
      <c r="AU154" s="146"/>
      <c r="AV154" s="146"/>
      <c r="AW154" s="146"/>
      <c r="AX154" s="146"/>
      <c r="AY154" s="146"/>
      <c r="AZ154" s="146"/>
      <c r="BA154" s="146"/>
      <c r="BB154" s="146"/>
      <c r="BC154" s="146"/>
      <c r="BD154" s="146"/>
      <c r="BE154" s="146"/>
      <c r="BF154" s="146"/>
      <c r="BG154" s="146"/>
      <c r="BH154" s="146"/>
    </row>
    <row r="155" spans="1:60" ht="33.75" outlineLevel="1" x14ac:dyDescent="0.2">
      <c r="A155" s="173">
        <v>135</v>
      </c>
      <c r="B155" s="174" t="s">
        <v>1562</v>
      </c>
      <c r="C155" s="180" t="s">
        <v>1563</v>
      </c>
      <c r="D155" s="175" t="s">
        <v>220</v>
      </c>
      <c r="E155" s="176">
        <v>44</v>
      </c>
      <c r="F155" s="177"/>
      <c r="G155" s="178">
        <f t="shared" si="35"/>
        <v>0</v>
      </c>
      <c r="H155" s="157">
        <v>0</v>
      </c>
      <c r="I155" s="156">
        <f t="shared" si="36"/>
        <v>0</v>
      </c>
      <c r="J155" s="157">
        <v>586</v>
      </c>
      <c r="K155" s="156">
        <f t="shared" si="37"/>
        <v>25784</v>
      </c>
      <c r="L155" s="156">
        <v>21</v>
      </c>
      <c r="M155" s="156">
        <f t="shared" si="38"/>
        <v>0</v>
      </c>
      <c r="N155" s="155">
        <v>1.1E-4</v>
      </c>
      <c r="O155" s="155">
        <f t="shared" si="39"/>
        <v>0</v>
      </c>
      <c r="P155" s="155">
        <v>0</v>
      </c>
      <c r="Q155" s="155">
        <f t="shared" si="40"/>
        <v>0</v>
      </c>
      <c r="R155" s="156"/>
      <c r="S155" s="156" t="s">
        <v>1293</v>
      </c>
      <c r="T155" s="156" t="s">
        <v>1294</v>
      </c>
      <c r="U155" s="156">
        <v>0</v>
      </c>
      <c r="V155" s="156">
        <f t="shared" si="41"/>
        <v>0</v>
      </c>
      <c r="W155" s="156"/>
      <c r="X155" s="156" t="s">
        <v>199</v>
      </c>
      <c r="Y155" s="156" t="s">
        <v>200</v>
      </c>
      <c r="Z155" s="146"/>
      <c r="AA155" s="146"/>
      <c r="AB155" s="146"/>
      <c r="AC155" s="146"/>
      <c r="AD155" s="146"/>
      <c r="AE155" s="146"/>
      <c r="AF155" s="146"/>
      <c r="AG155" s="146" t="s">
        <v>677</v>
      </c>
      <c r="AH155" s="146"/>
      <c r="AI155" s="146"/>
      <c r="AJ155" s="146"/>
      <c r="AK155" s="146"/>
      <c r="AL155" s="146"/>
      <c r="AM155" s="146"/>
      <c r="AN155" s="146"/>
      <c r="AO155" s="146"/>
      <c r="AP155" s="146"/>
      <c r="AQ155" s="146"/>
      <c r="AR155" s="146"/>
      <c r="AS155" s="146"/>
      <c r="AT155" s="146"/>
      <c r="AU155" s="146"/>
      <c r="AV155" s="146"/>
      <c r="AW155" s="146"/>
      <c r="AX155" s="146"/>
      <c r="AY155" s="146"/>
      <c r="AZ155" s="146"/>
      <c r="BA155" s="146"/>
      <c r="BB155" s="146"/>
      <c r="BC155" s="146"/>
      <c r="BD155" s="146"/>
      <c r="BE155" s="146"/>
      <c r="BF155" s="146"/>
      <c r="BG155" s="146"/>
      <c r="BH155" s="146"/>
    </row>
    <row r="156" spans="1:60" ht="33.75" outlineLevel="1" x14ac:dyDescent="0.2">
      <c r="A156" s="173">
        <v>136</v>
      </c>
      <c r="B156" s="174" t="s">
        <v>1564</v>
      </c>
      <c r="C156" s="180" t="s">
        <v>1565</v>
      </c>
      <c r="D156" s="175" t="s">
        <v>220</v>
      </c>
      <c r="E156" s="176">
        <v>40</v>
      </c>
      <c r="F156" s="177"/>
      <c r="G156" s="178">
        <f t="shared" si="35"/>
        <v>0</v>
      </c>
      <c r="H156" s="157">
        <v>0</v>
      </c>
      <c r="I156" s="156">
        <f t="shared" si="36"/>
        <v>0</v>
      </c>
      <c r="J156" s="157">
        <v>620</v>
      </c>
      <c r="K156" s="156">
        <f t="shared" si="37"/>
        <v>24800</v>
      </c>
      <c r="L156" s="156">
        <v>21</v>
      </c>
      <c r="M156" s="156">
        <f t="shared" si="38"/>
        <v>0</v>
      </c>
      <c r="N156" s="155">
        <v>1.2999999999999999E-4</v>
      </c>
      <c r="O156" s="155">
        <f t="shared" si="39"/>
        <v>0.01</v>
      </c>
      <c r="P156" s="155">
        <v>0</v>
      </c>
      <c r="Q156" s="155">
        <f t="shared" si="40"/>
        <v>0</v>
      </c>
      <c r="R156" s="156"/>
      <c r="S156" s="156" t="s">
        <v>1293</v>
      </c>
      <c r="T156" s="156" t="s">
        <v>1294</v>
      </c>
      <c r="U156" s="156">
        <v>0</v>
      </c>
      <c r="V156" s="156">
        <f t="shared" si="41"/>
        <v>0</v>
      </c>
      <c r="W156" s="156"/>
      <c r="X156" s="156" t="s">
        <v>199</v>
      </c>
      <c r="Y156" s="156" t="s">
        <v>200</v>
      </c>
      <c r="Z156" s="146"/>
      <c r="AA156" s="146"/>
      <c r="AB156" s="146"/>
      <c r="AC156" s="146"/>
      <c r="AD156" s="146"/>
      <c r="AE156" s="146"/>
      <c r="AF156" s="146"/>
      <c r="AG156" s="146" t="s">
        <v>677</v>
      </c>
      <c r="AH156" s="146"/>
      <c r="AI156" s="146"/>
      <c r="AJ156" s="146"/>
      <c r="AK156" s="146"/>
      <c r="AL156" s="146"/>
      <c r="AM156" s="146"/>
      <c r="AN156" s="146"/>
      <c r="AO156" s="146"/>
      <c r="AP156" s="146"/>
      <c r="AQ156" s="146"/>
      <c r="AR156" s="146"/>
      <c r="AS156" s="146"/>
      <c r="AT156" s="146"/>
      <c r="AU156" s="146"/>
      <c r="AV156" s="146"/>
      <c r="AW156" s="146"/>
      <c r="AX156" s="146"/>
      <c r="AY156" s="146"/>
      <c r="AZ156" s="146"/>
      <c r="BA156" s="146"/>
      <c r="BB156" s="146"/>
      <c r="BC156" s="146"/>
      <c r="BD156" s="146"/>
      <c r="BE156" s="146"/>
      <c r="BF156" s="146"/>
      <c r="BG156" s="146"/>
      <c r="BH156" s="146"/>
    </row>
    <row r="157" spans="1:60" ht="33.75" outlineLevel="1" x14ac:dyDescent="0.2">
      <c r="A157" s="173">
        <v>137</v>
      </c>
      <c r="B157" s="174" t="s">
        <v>1566</v>
      </c>
      <c r="C157" s="180" t="s">
        <v>1567</v>
      </c>
      <c r="D157" s="175" t="s">
        <v>220</v>
      </c>
      <c r="E157" s="176">
        <v>3</v>
      </c>
      <c r="F157" s="177"/>
      <c r="G157" s="178">
        <f t="shared" si="35"/>
        <v>0</v>
      </c>
      <c r="H157" s="157">
        <v>0</v>
      </c>
      <c r="I157" s="156">
        <f t="shared" si="36"/>
        <v>0</v>
      </c>
      <c r="J157" s="157">
        <v>729</v>
      </c>
      <c r="K157" s="156">
        <f t="shared" si="37"/>
        <v>2187</v>
      </c>
      <c r="L157" s="156">
        <v>21</v>
      </c>
      <c r="M157" s="156">
        <f t="shared" si="38"/>
        <v>0</v>
      </c>
      <c r="N157" s="155">
        <v>1.4999999999999999E-4</v>
      </c>
      <c r="O157" s="155">
        <f t="shared" si="39"/>
        <v>0</v>
      </c>
      <c r="P157" s="155">
        <v>0</v>
      </c>
      <c r="Q157" s="155">
        <f t="shared" si="40"/>
        <v>0</v>
      </c>
      <c r="R157" s="156"/>
      <c r="S157" s="156" t="s">
        <v>1293</v>
      </c>
      <c r="T157" s="156" t="s">
        <v>1294</v>
      </c>
      <c r="U157" s="156">
        <v>0</v>
      </c>
      <c r="V157" s="156">
        <f t="shared" si="41"/>
        <v>0</v>
      </c>
      <c r="W157" s="156"/>
      <c r="X157" s="156" t="s">
        <v>199</v>
      </c>
      <c r="Y157" s="156" t="s">
        <v>200</v>
      </c>
      <c r="Z157" s="146"/>
      <c r="AA157" s="146"/>
      <c r="AB157" s="146"/>
      <c r="AC157" s="146"/>
      <c r="AD157" s="146"/>
      <c r="AE157" s="146"/>
      <c r="AF157" s="146"/>
      <c r="AG157" s="146" t="s">
        <v>677</v>
      </c>
      <c r="AH157" s="146"/>
      <c r="AI157" s="146"/>
      <c r="AJ157" s="146"/>
      <c r="AK157" s="146"/>
      <c r="AL157" s="146"/>
      <c r="AM157" s="146"/>
      <c r="AN157" s="146"/>
      <c r="AO157" s="146"/>
      <c r="AP157" s="146"/>
      <c r="AQ157" s="146"/>
      <c r="AR157" s="146"/>
      <c r="AS157" s="146"/>
      <c r="AT157" s="146"/>
      <c r="AU157" s="146"/>
      <c r="AV157" s="146"/>
      <c r="AW157" s="146"/>
      <c r="AX157" s="146"/>
      <c r="AY157" s="146"/>
      <c r="AZ157" s="146"/>
      <c r="BA157" s="146"/>
      <c r="BB157" s="146"/>
      <c r="BC157" s="146"/>
      <c r="BD157" s="146"/>
      <c r="BE157" s="146"/>
      <c r="BF157" s="146"/>
      <c r="BG157" s="146"/>
      <c r="BH157" s="146"/>
    </row>
    <row r="158" spans="1:60" ht="33.75" outlineLevel="1" x14ac:dyDescent="0.2">
      <c r="A158" s="173">
        <v>138</v>
      </c>
      <c r="B158" s="174" t="s">
        <v>1568</v>
      </c>
      <c r="C158" s="180" t="s">
        <v>1569</v>
      </c>
      <c r="D158" s="175" t="s">
        <v>220</v>
      </c>
      <c r="E158" s="176">
        <v>13</v>
      </c>
      <c r="F158" s="177"/>
      <c r="G158" s="178">
        <f t="shared" si="35"/>
        <v>0</v>
      </c>
      <c r="H158" s="157">
        <v>0</v>
      </c>
      <c r="I158" s="156">
        <f t="shared" si="36"/>
        <v>0</v>
      </c>
      <c r="J158" s="157">
        <v>777</v>
      </c>
      <c r="K158" s="156">
        <f t="shared" si="37"/>
        <v>10101</v>
      </c>
      <c r="L158" s="156">
        <v>21</v>
      </c>
      <c r="M158" s="156">
        <f t="shared" si="38"/>
        <v>0</v>
      </c>
      <c r="N158" s="155">
        <v>1.7000000000000001E-4</v>
      </c>
      <c r="O158" s="155">
        <f t="shared" si="39"/>
        <v>0</v>
      </c>
      <c r="P158" s="155">
        <v>0</v>
      </c>
      <c r="Q158" s="155">
        <f t="shared" si="40"/>
        <v>0</v>
      </c>
      <c r="R158" s="156"/>
      <c r="S158" s="156" t="s">
        <v>1293</v>
      </c>
      <c r="T158" s="156" t="s">
        <v>1294</v>
      </c>
      <c r="U158" s="156">
        <v>0</v>
      </c>
      <c r="V158" s="156">
        <f t="shared" si="41"/>
        <v>0</v>
      </c>
      <c r="W158" s="156"/>
      <c r="X158" s="156" t="s">
        <v>199</v>
      </c>
      <c r="Y158" s="156" t="s">
        <v>200</v>
      </c>
      <c r="Z158" s="146"/>
      <c r="AA158" s="146"/>
      <c r="AB158" s="146"/>
      <c r="AC158" s="146"/>
      <c r="AD158" s="146"/>
      <c r="AE158" s="146"/>
      <c r="AF158" s="146"/>
      <c r="AG158" s="146" t="s">
        <v>677</v>
      </c>
      <c r="AH158" s="146"/>
      <c r="AI158" s="146"/>
      <c r="AJ158" s="146"/>
      <c r="AK158" s="146"/>
      <c r="AL158" s="146"/>
      <c r="AM158" s="146"/>
      <c r="AN158" s="146"/>
      <c r="AO158" s="146"/>
      <c r="AP158" s="146"/>
      <c r="AQ158" s="146"/>
      <c r="AR158" s="146"/>
      <c r="AS158" s="146"/>
      <c r="AT158" s="146"/>
      <c r="AU158" s="146"/>
      <c r="AV158" s="146"/>
      <c r="AW158" s="146"/>
      <c r="AX158" s="146"/>
      <c r="AY158" s="146"/>
      <c r="AZ158" s="146"/>
      <c r="BA158" s="146"/>
      <c r="BB158" s="146"/>
      <c r="BC158" s="146"/>
      <c r="BD158" s="146"/>
      <c r="BE158" s="146"/>
      <c r="BF158" s="146"/>
      <c r="BG158" s="146"/>
      <c r="BH158" s="146"/>
    </row>
    <row r="159" spans="1:60" ht="33.75" outlineLevel="1" x14ac:dyDescent="0.2">
      <c r="A159" s="173">
        <v>139</v>
      </c>
      <c r="B159" s="174" t="s">
        <v>1570</v>
      </c>
      <c r="C159" s="180" t="s">
        <v>1571</v>
      </c>
      <c r="D159" s="175" t="s">
        <v>220</v>
      </c>
      <c r="E159" s="176">
        <v>1</v>
      </c>
      <c r="F159" s="177"/>
      <c r="G159" s="178">
        <f t="shared" si="35"/>
        <v>0</v>
      </c>
      <c r="H159" s="157">
        <v>0</v>
      </c>
      <c r="I159" s="156">
        <f t="shared" si="36"/>
        <v>0</v>
      </c>
      <c r="J159" s="157">
        <v>979</v>
      </c>
      <c r="K159" s="156">
        <f t="shared" si="37"/>
        <v>979</v>
      </c>
      <c r="L159" s="156">
        <v>21</v>
      </c>
      <c r="M159" s="156">
        <f t="shared" si="38"/>
        <v>0</v>
      </c>
      <c r="N159" s="155">
        <v>6.9999999999999994E-5</v>
      </c>
      <c r="O159" s="155">
        <f t="shared" si="39"/>
        <v>0</v>
      </c>
      <c r="P159" s="155">
        <v>0</v>
      </c>
      <c r="Q159" s="155">
        <f t="shared" si="40"/>
        <v>0</v>
      </c>
      <c r="R159" s="156"/>
      <c r="S159" s="156" t="s">
        <v>1293</v>
      </c>
      <c r="T159" s="156" t="s">
        <v>1294</v>
      </c>
      <c r="U159" s="156">
        <v>0</v>
      </c>
      <c r="V159" s="156">
        <f t="shared" si="41"/>
        <v>0</v>
      </c>
      <c r="W159" s="156"/>
      <c r="X159" s="156" t="s">
        <v>199</v>
      </c>
      <c r="Y159" s="156" t="s">
        <v>200</v>
      </c>
      <c r="Z159" s="146"/>
      <c r="AA159" s="146"/>
      <c r="AB159" s="146"/>
      <c r="AC159" s="146"/>
      <c r="AD159" s="146"/>
      <c r="AE159" s="146"/>
      <c r="AF159" s="146"/>
      <c r="AG159" s="146" t="s">
        <v>677</v>
      </c>
      <c r="AH159" s="146"/>
      <c r="AI159" s="146"/>
      <c r="AJ159" s="146"/>
      <c r="AK159" s="146"/>
      <c r="AL159" s="146"/>
      <c r="AM159" s="146"/>
      <c r="AN159" s="146"/>
      <c r="AO159" s="146"/>
      <c r="AP159" s="146"/>
      <c r="AQ159" s="146"/>
      <c r="AR159" s="146"/>
      <c r="AS159" s="146"/>
      <c r="AT159" s="146"/>
      <c r="AU159" s="146"/>
      <c r="AV159" s="146"/>
      <c r="AW159" s="146"/>
      <c r="AX159" s="146"/>
      <c r="AY159" s="146"/>
      <c r="AZ159" s="146"/>
      <c r="BA159" s="146"/>
      <c r="BB159" s="146"/>
      <c r="BC159" s="146"/>
      <c r="BD159" s="146"/>
      <c r="BE159" s="146"/>
      <c r="BF159" s="146"/>
      <c r="BG159" s="146"/>
      <c r="BH159" s="146"/>
    </row>
    <row r="160" spans="1:60" ht="33.75" outlineLevel="1" x14ac:dyDescent="0.2">
      <c r="A160" s="173">
        <v>140</v>
      </c>
      <c r="B160" s="174" t="s">
        <v>1572</v>
      </c>
      <c r="C160" s="180" t="s">
        <v>1573</v>
      </c>
      <c r="D160" s="175" t="s">
        <v>220</v>
      </c>
      <c r="E160" s="176">
        <v>40</v>
      </c>
      <c r="F160" s="177"/>
      <c r="G160" s="178">
        <f t="shared" si="35"/>
        <v>0</v>
      </c>
      <c r="H160" s="157">
        <v>0</v>
      </c>
      <c r="I160" s="156">
        <f t="shared" si="36"/>
        <v>0</v>
      </c>
      <c r="J160" s="157">
        <v>1950</v>
      </c>
      <c r="K160" s="156">
        <f t="shared" si="37"/>
        <v>78000</v>
      </c>
      <c r="L160" s="156">
        <v>21</v>
      </c>
      <c r="M160" s="156">
        <f t="shared" si="38"/>
        <v>0</v>
      </c>
      <c r="N160" s="155">
        <v>2.1000000000000001E-4</v>
      </c>
      <c r="O160" s="155">
        <f t="shared" si="39"/>
        <v>0.01</v>
      </c>
      <c r="P160" s="155">
        <v>0</v>
      </c>
      <c r="Q160" s="155">
        <f t="shared" si="40"/>
        <v>0</v>
      </c>
      <c r="R160" s="156"/>
      <c r="S160" s="156" t="s">
        <v>1293</v>
      </c>
      <c r="T160" s="156" t="s">
        <v>1294</v>
      </c>
      <c r="U160" s="156">
        <v>0</v>
      </c>
      <c r="V160" s="156">
        <f t="shared" si="41"/>
        <v>0</v>
      </c>
      <c r="W160" s="156"/>
      <c r="X160" s="156" t="s">
        <v>199</v>
      </c>
      <c r="Y160" s="156" t="s">
        <v>200</v>
      </c>
      <c r="Z160" s="146"/>
      <c r="AA160" s="146"/>
      <c r="AB160" s="146"/>
      <c r="AC160" s="146"/>
      <c r="AD160" s="146"/>
      <c r="AE160" s="146"/>
      <c r="AF160" s="146"/>
      <c r="AG160" s="146" t="s">
        <v>677</v>
      </c>
      <c r="AH160" s="146"/>
      <c r="AI160" s="146"/>
      <c r="AJ160" s="146"/>
      <c r="AK160" s="146"/>
      <c r="AL160" s="146"/>
      <c r="AM160" s="146"/>
      <c r="AN160" s="146"/>
      <c r="AO160" s="146"/>
      <c r="AP160" s="146"/>
      <c r="AQ160" s="146"/>
      <c r="AR160" s="146"/>
      <c r="AS160" s="146"/>
      <c r="AT160" s="146"/>
      <c r="AU160" s="146"/>
      <c r="AV160" s="146"/>
      <c r="AW160" s="146"/>
      <c r="AX160" s="146"/>
      <c r="AY160" s="146"/>
      <c r="AZ160" s="146"/>
      <c r="BA160" s="146"/>
      <c r="BB160" s="146"/>
      <c r="BC160" s="146"/>
      <c r="BD160" s="146"/>
      <c r="BE160" s="146"/>
      <c r="BF160" s="146"/>
      <c r="BG160" s="146"/>
      <c r="BH160" s="146"/>
    </row>
    <row r="161" spans="1:60" x14ac:dyDescent="0.2">
      <c r="A161" s="160" t="s">
        <v>192</v>
      </c>
      <c r="B161" s="161" t="s">
        <v>144</v>
      </c>
      <c r="C161" s="179" t="s">
        <v>145</v>
      </c>
      <c r="D161" s="162"/>
      <c r="E161" s="163"/>
      <c r="F161" s="164"/>
      <c r="G161" s="165">
        <f>SUMIF(AG162:AG162,"&lt;&gt;NOR",G162:G162)</f>
        <v>0</v>
      </c>
      <c r="H161" s="159"/>
      <c r="I161" s="159">
        <f>SUM(I162:I162)</f>
        <v>0</v>
      </c>
      <c r="J161" s="159"/>
      <c r="K161" s="159">
        <f>SUM(K162:K162)</f>
        <v>1360</v>
      </c>
      <c r="L161" s="159"/>
      <c r="M161" s="159">
        <f>SUM(M162:M162)</f>
        <v>0</v>
      </c>
      <c r="N161" s="158"/>
      <c r="O161" s="158">
        <f>SUM(O162:O162)</f>
        <v>0</v>
      </c>
      <c r="P161" s="158"/>
      <c r="Q161" s="158">
        <f>SUM(Q162:Q162)</f>
        <v>0.12</v>
      </c>
      <c r="R161" s="159"/>
      <c r="S161" s="159"/>
      <c r="T161" s="159"/>
      <c r="U161" s="159"/>
      <c r="V161" s="159">
        <f>SUM(V162:V162)</f>
        <v>0</v>
      </c>
      <c r="W161" s="159"/>
      <c r="X161" s="159"/>
      <c r="Y161" s="159"/>
      <c r="AG161" t="s">
        <v>193</v>
      </c>
    </row>
    <row r="162" spans="1:60" ht="45" outlineLevel="1" x14ac:dyDescent="0.2">
      <c r="A162" s="167">
        <v>141</v>
      </c>
      <c r="B162" s="168" t="s">
        <v>1574</v>
      </c>
      <c r="C162" s="181" t="s">
        <v>1575</v>
      </c>
      <c r="D162" s="169" t="s">
        <v>220</v>
      </c>
      <c r="E162" s="170">
        <v>20</v>
      </c>
      <c r="F162" s="171"/>
      <c r="G162" s="172">
        <f>ROUND(E162*F162,2)</f>
        <v>0</v>
      </c>
      <c r="H162" s="157">
        <v>0</v>
      </c>
      <c r="I162" s="156">
        <f>ROUND(E162*H162,2)</f>
        <v>0</v>
      </c>
      <c r="J162" s="157">
        <v>68</v>
      </c>
      <c r="K162" s="156">
        <f>ROUND(E162*J162,2)</f>
        <v>1360</v>
      </c>
      <c r="L162" s="156">
        <v>21</v>
      </c>
      <c r="M162" s="156">
        <f>G162*(1+L162/100)</f>
        <v>0</v>
      </c>
      <c r="N162" s="155">
        <v>0</v>
      </c>
      <c r="O162" s="155">
        <f>ROUND(E162*N162,2)</f>
        <v>0</v>
      </c>
      <c r="P162" s="155">
        <v>6.0000000000000001E-3</v>
      </c>
      <c r="Q162" s="155">
        <f>ROUND(E162*P162,2)</f>
        <v>0.12</v>
      </c>
      <c r="R162" s="156"/>
      <c r="S162" s="156" t="s">
        <v>1293</v>
      </c>
      <c r="T162" s="156" t="s">
        <v>1294</v>
      </c>
      <c r="U162" s="156">
        <v>0</v>
      </c>
      <c r="V162" s="156">
        <f>ROUND(E162*U162,2)</f>
        <v>0</v>
      </c>
      <c r="W162" s="156"/>
      <c r="X162" s="156" t="s">
        <v>199</v>
      </c>
      <c r="Y162" s="156" t="s">
        <v>200</v>
      </c>
      <c r="Z162" s="146"/>
      <c r="AA162" s="146"/>
      <c r="AB162" s="146"/>
      <c r="AC162" s="146"/>
      <c r="AD162" s="146"/>
      <c r="AE162" s="146"/>
      <c r="AF162" s="146"/>
      <c r="AG162" s="146" t="s">
        <v>677</v>
      </c>
      <c r="AH162" s="146"/>
      <c r="AI162" s="146"/>
      <c r="AJ162" s="146"/>
      <c r="AK162" s="146"/>
      <c r="AL162" s="146"/>
      <c r="AM162" s="146"/>
      <c r="AN162" s="146"/>
      <c r="AO162" s="146"/>
      <c r="AP162" s="146"/>
      <c r="AQ162" s="146"/>
      <c r="AR162" s="146"/>
      <c r="AS162" s="146"/>
      <c r="AT162" s="146"/>
      <c r="AU162" s="146"/>
      <c r="AV162" s="146"/>
      <c r="AW162" s="146"/>
      <c r="AX162" s="146"/>
      <c r="AY162" s="146"/>
      <c r="AZ162" s="146"/>
      <c r="BA162" s="146"/>
      <c r="BB162" s="146"/>
      <c r="BC162" s="146"/>
      <c r="BD162" s="146"/>
      <c r="BE162" s="146"/>
      <c r="BF162" s="146"/>
      <c r="BG162" s="146"/>
      <c r="BH162" s="146"/>
    </row>
    <row r="163" spans="1:60" x14ac:dyDescent="0.2">
      <c r="A163" s="3"/>
      <c r="B163" s="4"/>
      <c r="C163" s="182"/>
      <c r="D163" s="6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AE163">
        <v>15</v>
      </c>
      <c r="AF163">
        <v>21</v>
      </c>
      <c r="AG163" t="s">
        <v>178</v>
      </c>
    </row>
    <row r="164" spans="1:60" x14ac:dyDescent="0.2">
      <c r="A164" s="149"/>
      <c r="B164" s="150" t="s">
        <v>30</v>
      </c>
      <c r="C164" s="183"/>
      <c r="D164" s="151"/>
      <c r="E164" s="152"/>
      <c r="F164" s="152"/>
      <c r="G164" s="166">
        <f>G8+G10+G13+G15+G18+G20+G28+G35+G38+G69+G98+G138+G142+G161</f>
        <v>0</v>
      </c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AE164">
        <f>SUMIF(L7:L162,AE163,G7:G162)</f>
        <v>0</v>
      </c>
      <c r="AF164">
        <f>SUMIF(L7:L162,AF163,G7:G162)</f>
        <v>0</v>
      </c>
      <c r="AG164" t="s">
        <v>225</v>
      </c>
    </row>
    <row r="165" spans="1:60" x14ac:dyDescent="0.2">
      <c r="A165" s="3"/>
      <c r="B165" s="4"/>
      <c r="C165" s="182"/>
      <c r="D165" s="6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60" x14ac:dyDescent="0.2">
      <c r="A166" s="3"/>
      <c r="B166" s="4"/>
      <c r="C166" s="182"/>
      <c r="D166" s="6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60" x14ac:dyDescent="0.2">
      <c r="A167" s="295" t="s">
        <v>226</v>
      </c>
      <c r="B167" s="295"/>
      <c r="C167" s="296"/>
      <c r="D167" s="6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60" x14ac:dyDescent="0.2">
      <c r="A168" s="283"/>
      <c r="B168" s="284"/>
      <c r="C168" s="285"/>
      <c r="D168" s="284"/>
      <c r="E168" s="284"/>
      <c r="F168" s="284"/>
      <c r="G168" s="286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AG168" t="s">
        <v>227</v>
      </c>
    </row>
    <row r="169" spans="1:60" x14ac:dyDescent="0.2">
      <c r="A169" s="287"/>
      <c r="B169" s="288"/>
      <c r="C169" s="289"/>
      <c r="D169" s="288"/>
      <c r="E169" s="288"/>
      <c r="F169" s="288"/>
      <c r="G169" s="290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60" x14ac:dyDescent="0.2">
      <c r="A170" s="287"/>
      <c r="B170" s="288"/>
      <c r="C170" s="289"/>
      <c r="D170" s="288"/>
      <c r="E170" s="288"/>
      <c r="F170" s="288"/>
      <c r="G170" s="290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60" x14ac:dyDescent="0.2">
      <c r="A171" s="287"/>
      <c r="B171" s="288"/>
      <c r="C171" s="289"/>
      <c r="D171" s="288"/>
      <c r="E171" s="288"/>
      <c r="F171" s="288"/>
      <c r="G171" s="290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60" x14ac:dyDescent="0.2">
      <c r="A172" s="291"/>
      <c r="B172" s="292"/>
      <c r="C172" s="293"/>
      <c r="D172" s="292"/>
      <c r="E172" s="292"/>
      <c r="F172" s="292"/>
      <c r="G172" s="294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60" x14ac:dyDescent="0.2">
      <c r="A173" s="3"/>
      <c r="B173" s="4"/>
      <c r="C173" s="182"/>
      <c r="D173" s="6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60" x14ac:dyDescent="0.2">
      <c r="C174" s="184"/>
      <c r="D174" s="10"/>
      <c r="AG174" t="s">
        <v>228</v>
      </c>
    </row>
    <row r="175" spans="1:60" x14ac:dyDescent="0.2">
      <c r="D175" s="10"/>
    </row>
    <row r="176" spans="1:60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yqVtiG/Rm9Mv4uULFCKKlE7v00SScoQwsQ+rCz9RSFqS2apS64LpLyp5O39k7PGKMD+CBjCSFZ0XBrFnibUC/g==" saltValue="dgy+osZgxLAwBN7OjHLOvQ==" spinCount="100000" sheet="1" objects="1" scenarios="1"/>
  <mergeCells count="6">
    <mergeCell ref="A168:G172"/>
    <mergeCell ref="A1:G1"/>
    <mergeCell ref="C2:G2"/>
    <mergeCell ref="C3:G3"/>
    <mergeCell ref="C4:G4"/>
    <mergeCell ref="A167:C167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5B3AE-4F36-418B-8D3F-A59F93659CFC}">
  <sheetPr>
    <outlinePr summaryBelow="0"/>
  </sheetPr>
  <dimension ref="A1:BH5000"/>
  <sheetViews>
    <sheetView workbookViewId="0">
      <pane ySplit="7" topLeftCell="A8" activePane="bottomLeft" state="frozen"/>
      <selection pane="bottomLeft" activeCell="AB13" sqref="AB13"/>
    </sheetView>
  </sheetViews>
  <sheetFormatPr defaultRowHeight="12.75" outlineLevelRow="1" x14ac:dyDescent="0.2"/>
  <cols>
    <col min="1" max="1" width="3.42578125" customWidth="1"/>
    <col min="2" max="2" width="12.5703125" style="120" customWidth="1"/>
    <col min="3" max="3" width="38.28515625" style="120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76" t="s">
        <v>7</v>
      </c>
      <c r="B1" s="276"/>
      <c r="C1" s="276"/>
      <c r="D1" s="276"/>
      <c r="E1" s="276"/>
      <c r="F1" s="276"/>
      <c r="G1" s="276"/>
      <c r="AG1" t="s">
        <v>166</v>
      </c>
    </row>
    <row r="2" spans="1:60" ht="24.95" customHeight="1" x14ac:dyDescent="0.2">
      <c r="A2" s="50" t="s">
        <v>8</v>
      </c>
      <c r="B2" s="49" t="s">
        <v>42</v>
      </c>
      <c r="C2" s="277" t="s">
        <v>43</v>
      </c>
      <c r="D2" s="278"/>
      <c r="E2" s="278"/>
      <c r="F2" s="278"/>
      <c r="G2" s="279"/>
      <c r="AG2" t="s">
        <v>167</v>
      </c>
    </row>
    <row r="3" spans="1:60" ht="24.95" customHeight="1" x14ac:dyDescent="0.2">
      <c r="A3" s="50" t="s">
        <v>9</v>
      </c>
      <c r="B3" s="49" t="s">
        <v>45</v>
      </c>
      <c r="C3" s="277" t="s">
        <v>43</v>
      </c>
      <c r="D3" s="278"/>
      <c r="E3" s="278"/>
      <c r="F3" s="278"/>
      <c r="G3" s="279"/>
      <c r="AC3" s="120" t="s">
        <v>167</v>
      </c>
      <c r="AG3" t="s">
        <v>168</v>
      </c>
    </row>
    <row r="4" spans="1:60" ht="24.95" customHeight="1" x14ac:dyDescent="0.2">
      <c r="A4" s="139" t="s">
        <v>10</v>
      </c>
      <c r="B4" s="140" t="s">
        <v>52</v>
      </c>
      <c r="C4" s="280" t="s">
        <v>53</v>
      </c>
      <c r="D4" s="281"/>
      <c r="E4" s="281"/>
      <c r="F4" s="281"/>
      <c r="G4" s="282"/>
      <c r="AG4" t="s">
        <v>169</v>
      </c>
    </row>
    <row r="5" spans="1:60" x14ac:dyDescent="0.2">
      <c r="D5" s="10"/>
    </row>
    <row r="6" spans="1:60" ht="38.25" x14ac:dyDescent="0.2">
      <c r="A6" s="142" t="s">
        <v>170</v>
      </c>
      <c r="B6" s="144" t="s">
        <v>171</v>
      </c>
      <c r="C6" s="144" t="s">
        <v>172</v>
      </c>
      <c r="D6" s="143" t="s">
        <v>173</v>
      </c>
      <c r="E6" s="142" t="s">
        <v>174</v>
      </c>
      <c r="F6" s="141" t="s">
        <v>175</v>
      </c>
      <c r="G6" s="142" t="s">
        <v>30</v>
      </c>
      <c r="H6" s="145" t="s">
        <v>31</v>
      </c>
      <c r="I6" s="145" t="s">
        <v>176</v>
      </c>
      <c r="J6" s="145" t="s">
        <v>32</v>
      </c>
      <c r="K6" s="145" t="s">
        <v>177</v>
      </c>
      <c r="L6" s="145" t="s">
        <v>178</v>
      </c>
      <c r="M6" s="145" t="s">
        <v>179</v>
      </c>
      <c r="N6" s="145" t="s">
        <v>180</v>
      </c>
      <c r="O6" s="145" t="s">
        <v>181</v>
      </c>
      <c r="P6" s="145" t="s">
        <v>182</v>
      </c>
      <c r="Q6" s="145" t="s">
        <v>183</v>
      </c>
      <c r="R6" s="145" t="s">
        <v>184</v>
      </c>
      <c r="S6" s="145" t="s">
        <v>185</v>
      </c>
      <c r="T6" s="145" t="s">
        <v>186</v>
      </c>
      <c r="U6" s="145" t="s">
        <v>187</v>
      </c>
      <c r="V6" s="145" t="s">
        <v>188</v>
      </c>
      <c r="W6" s="145" t="s">
        <v>189</v>
      </c>
      <c r="X6" s="145" t="s">
        <v>190</v>
      </c>
      <c r="Y6" s="145" t="s">
        <v>191</v>
      </c>
    </row>
    <row r="7" spans="1:60" hidden="1" x14ac:dyDescent="0.2">
      <c r="A7" s="3"/>
      <c r="B7" s="4"/>
      <c r="C7" s="4"/>
      <c r="D7" s="6"/>
      <c r="E7" s="147"/>
      <c r="F7" s="148"/>
      <c r="G7" s="148"/>
      <c r="H7" s="148"/>
      <c r="I7" s="148"/>
      <c r="J7" s="148"/>
      <c r="K7" s="148"/>
      <c r="L7" s="148"/>
      <c r="M7" s="148"/>
      <c r="N7" s="147"/>
      <c r="O7" s="147"/>
      <c r="P7" s="147"/>
      <c r="Q7" s="147"/>
      <c r="R7" s="148"/>
      <c r="S7" s="148"/>
      <c r="T7" s="148"/>
      <c r="U7" s="148"/>
      <c r="V7" s="148"/>
      <c r="W7" s="148"/>
      <c r="X7" s="148"/>
      <c r="Y7" s="148"/>
    </row>
    <row r="8" spans="1:60" ht="25.5" x14ac:dyDescent="0.2">
      <c r="A8" s="160" t="s">
        <v>192</v>
      </c>
      <c r="B8" s="161" t="s">
        <v>96</v>
      </c>
      <c r="C8" s="179" t="s">
        <v>97</v>
      </c>
      <c r="D8" s="162"/>
      <c r="E8" s="163"/>
      <c r="F8" s="164"/>
      <c r="G8" s="165">
        <f>SUMIF(AG9:AG10,"&lt;&gt;NOR",G9:G10)</f>
        <v>0</v>
      </c>
      <c r="H8" s="159"/>
      <c r="I8" s="159">
        <f>SUM(I9:I10)</f>
        <v>0</v>
      </c>
      <c r="J8" s="159"/>
      <c r="K8" s="159">
        <f>SUM(K9:K10)</f>
        <v>169800</v>
      </c>
      <c r="L8" s="159"/>
      <c r="M8" s="159">
        <f>SUM(M9:M10)</f>
        <v>0</v>
      </c>
      <c r="N8" s="158"/>
      <c r="O8" s="158">
        <f>SUM(O9:O10)</f>
        <v>13.56</v>
      </c>
      <c r="P8" s="158"/>
      <c r="Q8" s="158">
        <f>SUM(Q9:Q10)</f>
        <v>0</v>
      </c>
      <c r="R8" s="159"/>
      <c r="S8" s="159"/>
      <c r="T8" s="159"/>
      <c r="U8" s="159"/>
      <c r="V8" s="159">
        <f>SUM(V9:V10)</f>
        <v>0</v>
      </c>
      <c r="W8" s="159"/>
      <c r="X8" s="159"/>
      <c r="Y8" s="159"/>
      <c r="AG8" t="s">
        <v>193</v>
      </c>
    </row>
    <row r="9" spans="1:60" ht="22.5" outlineLevel="1" x14ac:dyDescent="0.2">
      <c r="A9" s="173">
        <v>1</v>
      </c>
      <c r="B9" s="174" t="s">
        <v>1300</v>
      </c>
      <c r="C9" s="180" t="s">
        <v>1301</v>
      </c>
      <c r="D9" s="175" t="s">
        <v>246</v>
      </c>
      <c r="E9" s="176">
        <v>270</v>
      </c>
      <c r="F9" s="177"/>
      <c r="G9" s="178">
        <f>ROUND(E9*F9,2)</f>
        <v>0</v>
      </c>
      <c r="H9" s="157">
        <v>0</v>
      </c>
      <c r="I9" s="156">
        <f>ROUND(E9*H9,2)</f>
        <v>0</v>
      </c>
      <c r="J9" s="157">
        <v>450</v>
      </c>
      <c r="K9" s="156">
        <f>ROUND(E9*J9,2)</f>
        <v>121500</v>
      </c>
      <c r="L9" s="156">
        <v>21</v>
      </c>
      <c r="M9" s="156">
        <f>G9*(1+L9/100)</f>
        <v>0</v>
      </c>
      <c r="N9" s="155">
        <v>0.04</v>
      </c>
      <c r="O9" s="155">
        <f>ROUND(E9*N9,2)</f>
        <v>10.8</v>
      </c>
      <c r="P9" s="155">
        <v>0</v>
      </c>
      <c r="Q9" s="155">
        <f>ROUND(E9*P9,2)</f>
        <v>0</v>
      </c>
      <c r="R9" s="156"/>
      <c r="S9" s="156" t="s">
        <v>1293</v>
      </c>
      <c r="T9" s="156" t="s">
        <v>1299</v>
      </c>
      <c r="U9" s="156">
        <v>0</v>
      </c>
      <c r="V9" s="156">
        <f>ROUND(E9*U9,2)</f>
        <v>0</v>
      </c>
      <c r="W9" s="156"/>
      <c r="X9" s="156" t="s">
        <v>199</v>
      </c>
      <c r="Y9" s="156" t="s">
        <v>200</v>
      </c>
      <c r="Z9" s="146"/>
      <c r="AA9" s="146"/>
      <c r="AB9" s="146"/>
      <c r="AC9" s="146"/>
      <c r="AD9" s="146"/>
      <c r="AE9" s="146"/>
      <c r="AF9" s="146"/>
      <c r="AG9" s="146" t="s">
        <v>201</v>
      </c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</row>
    <row r="10" spans="1:60" ht="45" outlineLevel="1" x14ac:dyDescent="0.2">
      <c r="A10" s="173">
        <v>2</v>
      </c>
      <c r="B10" s="174" t="s">
        <v>1302</v>
      </c>
      <c r="C10" s="180" t="s">
        <v>1303</v>
      </c>
      <c r="D10" s="175" t="s">
        <v>246</v>
      </c>
      <c r="E10" s="176">
        <v>150</v>
      </c>
      <c r="F10" s="177"/>
      <c r="G10" s="178">
        <f>ROUND(E10*F10,2)</f>
        <v>0</v>
      </c>
      <c r="H10" s="157">
        <v>0</v>
      </c>
      <c r="I10" s="156">
        <f>ROUND(E10*H10,2)</f>
        <v>0</v>
      </c>
      <c r="J10" s="157">
        <v>322</v>
      </c>
      <c r="K10" s="156">
        <f>ROUND(E10*J10,2)</f>
        <v>48300</v>
      </c>
      <c r="L10" s="156">
        <v>21</v>
      </c>
      <c r="M10" s="156">
        <f>G10*(1+L10/100)</f>
        <v>0</v>
      </c>
      <c r="N10" s="155">
        <v>1.8380000000000001E-2</v>
      </c>
      <c r="O10" s="155">
        <f>ROUND(E10*N10,2)</f>
        <v>2.76</v>
      </c>
      <c r="P10" s="155">
        <v>0</v>
      </c>
      <c r="Q10" s="155">
        <f>ROUND(E10*P10,2)</f>
        <v>0</v>
      </c>
      <c r="R10" s="156"/>
      <c r="S10" s="156" t="s">
        <v>1293</v>
      </c>
      <c r="T10" s="156" t="s">
        <v>1299</v>
      </c>
      <c r="U10" s="156">
        <v>0</v>
      </c>
      <c r="V10" s="156">
        <f>ROUND(E10*U10,2)</f>
        <v>0</v>
      </c>
      <c r="W10" s="156"/>
      <c r="X10" s="156" t="s">
        <v>199</v>
      </c>
      <c r="Y10" s="156" t="s">
        <v>200</v>
      </c>
      <c r="Z10" s="146"/>
      <c r="AA10" s="146"/>
      <c r="AB10" s="146"/>
      <c r="AC10" s="146"/>
      <c r="AD10" s="146"/>
      <c r="AE10" s="146"/>
      <c r="AF10" s="146"/>
      <c r="AG10" s="146" t="s">
        <v>201</v>
      </c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</row>
    <row r="11" spans="1:60" x14ac:dyDescent="0.2">
      <c r="A11" s="160" t="s">
        <v>192</v>
      </c>
      <c r="B11" s="161" t="s">
        <v>101</v>
      </c>
      <c r="C11" s="179" t="s">
        <v>102</v>
      </c>
      <c r="D11" s="162"/>
      <c r="E11" s="163"/>
      <c r="F11" s="164"/>
      <c r="G11" s="165">
        <f>SUMIF(AG12:AG15,"&lt;&gt;NOR",G12:G15)</f>
        <v>0</v>
      </c>
      <c r="H11" s="159"/>
      <c r="I11" s="159">
        <f>SUM(I12:I15)</f>
        <v>0</v>
      </c>
      <c r="J11" s="159"/>
      <c r="K11" s="159">
        <f>SUM(K12:K15)</f>
        <v>73505</v>
      </c>
      <c r="L11" s="159"/>
      <c r="M11" s="159">
        <f>SUM(M12:M15)</f>
        <v>0</v>
      </c>
      <c r="N11" s="158"/>
      <c r="O11" s="158">
        <f>SUM(O12:O15)</f>
        <v>0</v>
      </c>
      <c r="P11" s="158"/>
      <c r="Q11" s="158">
        <f>SUM(Q12:Q15)</f>
        <v>12.53</v>
      </c>
      <c r="R11" s="159"/>
      <c r="S11" s="159"/>
      <c r="T11" s="159"/>
      <c r="U11" s="159"/>
      <c r="V11" s="159">
        <f>SUM(V12:V15)</f>
        <v>181.11999999999998</v>
      </c>
      <c r="W11" s="159"/>
      <c r="X11" s="159"/>
      <c r="Y11" s="159"/>
      <c r="AG11" t="s">
        <v>193</v>
      </c>
    </row>
    <row r="12" spans="1:60" ht="56.25" outlineLevel="1" x14ac:dyDescent="0.2">
      <c r="A12" s="173">
        <v>3</v>
      </c>
      <c r="B12" s="174" t="s">
        <v>1576</v>
      </c>
      <c r="C12" s="180" t="s">
        <v>1577</v>
      </c>
      <c r="D12" s="175" t="s">
        <v>220</v>
      </c>
      <c r="E12" s="176">
        <v>81</v>
      </c>
      <c r="F12" s="177"/>
      <c r="G12" s="178">
        <f>ROUND(E12*F12,2)</f>
        <v>0</v>
      </c>
      <c r="H12" s="157">
        <v>0</v>
      </c>
      <c r="I12" s="156">
        <f>ROUND(E12*H12,2)</f>
        <v>0</v>
      </c>
      <c r="J12" s="157">
        <v>147</v>
      </c>
      <c r="K12" s="156">
        <f>ROUND(E12*J12,2)</f>
        <v>11907</v>
      </c>
      <c r="L12" s="156">
        <v>21</v>
      </c>
      <c r="M12" s="156">
        <f>G12*(1+L12/100)</f>
        <v>0</v>
      </c>
      <c r="N12" s="155">
        <v>0</v>
      </c>
      <c r="O12" s="155">
        <f>ROUND(E12*N12,2)</f>
        <v>0</v>
      </c>
      <c r="P12" s="155">
        <v>5.3999999999999999E-2</v>
      </c>
      <c r="Q12" s="155">
        <f>ROUND(E12*P12,2)</f>
        <v>4.37</v>
      </c>
      <c r="R12" s="156"/>
      <c r="S12" s="156" t="s">
        <v>231</v>
      </c>
      <c r="T12" s="156" t="s">
        <v>1299</v>
      </c>
      <c r="U12" s="156">
        <v>0.38100000000000001</v>
      </c>
      <c r="V12" s="156">
        <f>ROUND(E12*U12,2)</f>
        <v>30.86</v>
      </c>
      <c r="W12" s="156"/>
      <c r="X12" s="156" t="s">
        <v>199</v>
      </c>
      <c r="Y12" s="156" t="s">
        <v>200</v>
      </c>
      <c r="Z12" s="146"/>
      <c r="AA12" s="146"/>
      <c r="AB12" s="146"/>
      <c r="AC12" s="146"/>
      <c r="AD12" s="146"/>
      <c r="AE12" s="146"/>
      <c r="AF12" s="146"/>
      <c r="AG12" s="146" t="s">
        <v>201</v>
      </c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</row>
    <row r="13" spans="1:60" ht="56.25" outlineLevel="1" x14ac:dyDescent="0.2">
      <c r="A13" s="173">
        <v>4</v>
      </c>
      <c r="B13" s="174" t="s">
        <v>1578</v>
      </c>
      <c r="C13" s="180" t="s">
        <v>1579</v>
      </c>
      <c r="D13" s="175" t="s">
        <v>220</v>
      </c>
      <c r="E13" s="176">
        <v>4</v>
      </c>
      <c r="F13" s="177"/>
      <c r="G13" s="178">
        <f>ROUND(E13*F13,2)</f>
        <v>0</v>
      </c>
      <c r="H13" s="157">
        <v>0</v>
      </c>
      <c r="I13" s="156">
        <f>ROUND(E13*H13,2)</f>
        <v>0</v>
      </c>
      <c r="J13" s="157">
        <v>347</v>
      </c>
      <c r="K13" s="156">
        <f>ROUND(E13*J13,2)</f>
        <v>1388</v>
      </c>
      <c r="L13" s="156">
        <v>21</v>
      </c>
      <c r="M13" s="156">
        <f>G13*(1+L13/100)</f>
        <v>0</v>
      </c>
      <c r="N13" s="155">
        <v>0</v>
      </c>
      <c r="O13" s="155">
        <f>ROUND(E13*N13,2)</f>
        <v>0</v>
      </c>
      <c r="P13" s="155">
        <v>7.3999999999999996E-2</v>
      </c>
      <c r="Q13" s="155">
        <f>ROUND(E13*P13,2)</f>
        <v>0.3</v>
      </c>
      <c r="R13" s="156"/>
      <c r="S13" s="156" t="s">
        <v>231</v>
      </c>
      <c r="T13" s="156" t="s">
        <v>1294</v>
      </c>
      <c r="U13" s="156">
        <v>0.79600000000000004</v>
      </c>
      <c r="V13" s="156">
        <f>ROUND(E13*U13,2)</f>
        <v>3.18</v>
      </c>
      <c r="W13" s="156"/>
      <c r="X13" s="156" t="s">
        <v>199</v>
      </c>
      <c r="Y13" s="156" t="s">
        <v>200</v>
      </c>
      <c r="Z13" s="146"/>
      <c r="AA13" s="146"/>
      <c r="AB13" s="146"/>
      <c r="AC13" s="146"/>
      <c r="AD13" s="146"/>
      <c r="AE13" s="146"/>
      <c r="AF13" s="146"/>
      <c r="AG13" s="146" t="s">
        <v>201</v>
      </c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</row>
    <row r="14" spans="1:60" ht="56.25" outlineLevel="1" x14ac:dyDescent="0.2">
      <c r="A14" s="173">
        <v>5</v>
      </c>
      <c r="B14" s="174" t="s">
        <v>1580</v>
      </c>
      <c r="C14" s="180" t="s">
        <v>1581</v>
      </c>
      <c r="D14" s="175" t="s">
        <v>220</v>
      </c>
      <c r="E14" s="176">
        <v>3</v>
      </c>
      <c r="F14" s="177"/>
      <c r="G14" s="178">
        <f>ROUND(E14*F14,2)</f>
        <v>0</v>
      </c>
      <c r="H14" s="157">
        <v>0</v>
      </c>
      <c r="I14" s="156">
        <f>ROUND(E14*H14,2)</f>
        <v>0</v>
      </c>
      <c r="J14" s="157">
        <v>470</v>
      </c>
      <c r="K14" s="156">
        <f>ROUND(E14*J14,2)</f>
        <v>1410</v>
      </c>
      <c r="L14" s="156">
        <v>21</v>
      </c>
      <c r="M14" s="156">
        <f>G14*(1+L14/100)</f>
        <v>0</v>
      </c>
      <c r="N14" s="155">
        <v>0</v>
      </c>
      <c r="O14" s="155">
        <f>ROUND(E14*N14,2)</f>
        <v>0</v>
      </c>
      <c r="P14" s="155">
        <v>9.9000000000000005E-2</v>
      </c>
      <c r="Q14" s="155">
        <f>ROUND(E14*P14,2)</f>
        <v>0.3</v>
      </c>
      <c r="R14" s="156"/>
      <c r="S14" s="156" t="s">
        <v>231</v>
      </c>
      <c r="T14" s="156" t="s">
        <v>1294</v>
      </c>
      <c r="U14" s="156">
        <v>1.147</v>
      </c>
      <c r="V14" s="156">
        <f>ROUND(E14*U14,2)</f>
        <v>3.44</v>
      </c>
      <c r="W14" s="156"/>
      <c r="X14" s="156" t="s">
        <v>199</v>
      </c>
      <c r="Y14" s="156" t="s">
        <v>200</v>
      </c>
      <c r="Z14" s="146"/>
      <c r="AA14" s="146"/>
      <c r="AB14" s="146"/>
      <c r="AC14" s="146"/>
      <c r="AD14" s="146"/>
      <c r="AE14" s="146"/>
      <c r="AF14" s="146"/>
      <c r="AG14" s="146" t="s">
        <v>201</v>
      </c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</row>
    <row r="15" spans="1:60" ht="33.75" outlineLevel="1" x14ac:dyDescent="0.2">
      <c r="A15" s="173">
        <v>6</v>
      </c>
      <c r="B15" s="174" t="s">
        <v>1316</v>
      </c>
      <c r="C15" s="180" t="s">
        <v>1317</v>
      </c>
      <c r="D15" s="175" t="s">
        <v>344</v>
      </c>
      <c r="E15" s="176">
        <v>420</v>
      </c>
      <c r="F15" s="177"/>
      <c r="G15" s="178">
        <f>ROUND(E15*F15,2)</f>
        <v>0</v>
      </c>
      <c r="H15" s="157">
        <v>0</v>
      </c>
      <c r="I15" s="156">
        <f>ROUND(E15*H15,2)</f>
        <v>0</v>
      </c>
      <c r="J15" s="157">
        <v>140</v>
      </c>
      <c r="K15" s="156">
        <f>ROUND(E15*J15,2)</f>
        <v>58800</v>
      </c>
      <c r="L15" s="156">
        <v>21</v>
      </c>
      <c r="M15" s="156">
        <f>G15*(1+L15/100)</f>
        <v>0</v>
      </c>
      <c r="N15" s="155">
        <v>0</v>
      </c>
      <c r="O15" s="155">
        <f>ROUND(E15*N15,2)</f>
        <v>0</v>
      </c>
      <c r="P15" s="155">
        <v>1.7999999999999999E-2</v>
      </c>
      <c r="Q15" s="155">
        <f>ROUND(E15*P15,2)</f>
        <v>7.56</v>
      </c>
      <c r="R15" s="156"/>
      <c r="S15" s="156" t="s">
        <v>231</v>
      </c>
      <c r="T15" s="156" t="s">
        <v>1294</v>
      </c>
      <c r="U15" s="156">
        <v>0.34200000000000003</v>
      </c>
      <c r="V15" s="156">
        <f>ROUND(E15*U15,2)</f>
        <v>143.63999999999999</v>
      </c>
      <c r="W15" s="156"/>
      <c r="X15" s="156" t="s">
        <v>199</v>
      </c>
      <c r="Y15" s="156" t="s">
        <v>200</v>
      </c>
      <c r="Z15" s="146"/>
      <c r="AA15" s="146"/>
      <c r="AB15" s="146"/>
      <c r="AC15" s="146"/>
      <c r="AD15" s="146"/>
      <c r="AE15" s="146"/>
      <c r="AF15" s="146"/>
      <c r="AG15" s="146" t="s">
        <v>201</v>
      </c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</row>
    <row r="16" spans="1:60" x14ac:dyDescent="0.2">
      <c r="A16" s="160" t="s">
        <v>192</v>
      </c>
      <c r="B16" s="161" t="s">
        <v>106</v>
      </c>
      <c r="C16" s="179" t="s">
        <v>107</v>
      </c>
      <c r="D16" s="162"/>
      <c r="E16" s="163"/>
      <c r="F16" s="164"/>
      <c r="G16" s="165">
        <f>SUMIF(AG17:AG22,"&lt;&gt;NOR",G17:G22)</f>
        <v>0</v>
      </c>
      <c r="H16" s="159"/>
      <c r="I16" s="159">
        <f>SUM(I17:I22)</f>
        <v>0</v>
      </c>
      <c r="J16" s="159"/>
      <c r="K16" s="159">
        <f>SUM(K17:K22)</f>
        <v>49550.45</v>
      </c>
      <c r="L16" s="159"/>
      <c r="M16" s="159">
        <f>SUM(M17:M22)</f>
        <v>0</v>
      </c>
      <c r="N16" s="158"/>
      <c r="O16" s="158">
        <f>SUM(O17:O22)</f>
        <v>0</v>
      </c>
      <c r="P16" s="158"/>
      <c r="Q16" s="158">
        <f>SUM(Q17:Q22)</f>
        <v>0</v>
      </c>
      <c r="R16" s="159"/>
      <c r="S16" s="159"/>
      <c r="T16" s="159"/>
      <c r="U16" s="159"/>
      <c r="V16" s="159">
        <f>SUM(V17:V22)</f>
        <v>0</v>
      </c>
      <c r="W16" s="159"/>
      <c r="X16" s="159"/>
      <c r="Y16" s="159"/>
      <c r="AG16" t="s">
        <v>193</v>
      </c>
    </row>
    <row r="17" spans="1:60" ht="22.5" outlineLevel="1" x14ac:dyDescent="0.2">
      <c r="A17" s="173">
        <v>7</v>
      </c>
      <c r="B17" s="174" t="s">
        <v>1320</v>
      </c>
      <c r="C17" s="180" t="s">
        <v>1321</v>
      </c>
      <c r="D17" s="175" t="s">
        <v>283</v>
      </c>
      <c r="E17" s="176">
        <v>11.6</v>
      </c>
      <c r="F17" s="177"/>
      <c r="G17" s="178">
        <f t="shared" ref="G17:G22" si="0">ROUND(E17*F17,2)</f>
        <v>0</v>
      </c>
      <c r="H17" s="157">
        <v>0</v>
      </c>
      <c r="I17" s="156">
        <f t="shared" ref="I17:I22" si="1">ROUND(E17*H17,2)</f>
        <v>0</v>
      </c>
      <c r="J17" s="157">
        <v>118</v>
      </c>
      <c r="K17" s="156">
        <f t="shared" ref="K17:K22" si="2">ROUND(E17*J17,2)</f>
        <v>1368.8</v>
      </c>
      <c r="L17" s="156">
        <v>21</v>
      </c>
      <c r="M17" s="156">
        <f t="shared" ref="M17:M22" si="3">G17*(1+L17/100)</f>
        <v>0</v>
      </c>
      <c r="N17" s="155">
        <v>0</v>
      </c>
      <c r="O17" s="155">
        <f t="shared" ref="O17:O22" si="4">ROUND(E17*N17,2)</f>
        <v>0</v>
      </c>
      <c r="P17" s="155">
        <v>0</v>
      </c>
      <c r="Q17" s="155">
        <f t="shared" ref="Q17:Q22" si="5">ROUND(E17*P17,2)</f>
        <v>0</v>
      </c>
      <c r="R17" s="156"/>
      <c r="S17" s="156" t="s">
        <v>1293</v>
      </c>
      <c r="T17" s="156" t="s">
        <v>1299</v>
      </c>
      <c r="U17" s="156">
        <v>0</v>
      </c>
      <c r="V17" s="156">
        <f t="shared" ref="V17:V22" si="6">ROUND(E17*U17,2)</f>
        <v>0</v>
      </c>
      <c r="W17" s="156"/>
      <c r="X17" s="156" t="s">
        <v>199</v>
      </c>
      <c r="Y17" s="156" t="s">
        <v>200</v>
      </c>
      <c r="Z17" s="146"/>
      <c r="AA17" s="146"/>
      <c r="AB17" s="146"/>
      <c r="AC17" s="146"/>
      <c r="AD17" s="146"/>
      <c r="AE17" s="146"/>
      <c r="AF17" s="146"/>
      <c r="AG17" s="146" t="s">
        <v>201</v>
      </c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</row>
    <row r="18" spans="1:60" ht="33.75" outlineLevel="1" x14ac:dyDescent="0.2">
      <c r="A18" s="173">
        <v>8</v>
      </c>
      <c r="B18" s="174" t="s">
        <v>1322</v>
      </c>
      <c r="C18" s="180" t="s">
        <v>1323</v>
      </c>
      <c r="D18" s="175" t="s">
        <v>283</v>
      </c>
      <c r="E18" s="176">
        <v>11.6</v>
      </c>
      <c r="F18" s="177"/>
      <c r="G18" s="178">
        <f t="shared" si="0"/>
        <v>0</v>
      </c>
      <c r="H18" s="157">
        <v>0</v>
      </c>
      <c r="I18" s="156">
        <f t="shared" si="1"/>
        <v>0</v>
      </c>
      <c r="J18" s="157">
        <v>1730</v>
      </c>
      <c r="K18" s="156">
        <f t="shared" si="2"/>
        <v>20068</v>
      </c>
      <c r="L18" s="156">
        <v>21</v>
      </c>
      <c r="M18" s="156">
        <f t="shared" si="3"/>
        <v>0</v>
      </c>
      <c r="N18" s="155">
        <v>0</v>
      </c>
      <c r="O18" s="155">
        <f t="shared" si="4"/>
        <v>0</v>
      </c>
      <c r="P18" s="155">
        <v>0</v>
      </c>
      <c r="Q18" s="155">
        <f t="shared" si="5"/>
        <v>0</v>
      </c>
      <c r="R18" s="156"/>
      <c r="S18" s="156" t="s">
        <v>1293</v>
      </c>
      <c r="T18" s="156" t="s">
        <v>1294</v>
      </c>
      <c r="U18" s="156">
        <v>0</v>
      </c>
      <c r="V18" s="156">
        <f t="shared" si="6"/>
        <v>0</v>
      </c>
      <c r="W18" s="156"/>
      <c r="X18" s="156" t="s">
        <v>199</v>
      </c>
      <c r="Y18" s="156" t="s">
        <v>200</v>
      </c>
      <c r="Z18" s="146"/>
      <c r="AA18" s="146"/>
      <c r="AB18" s="146"/>
      <c r="AC18" s="146"/>
      <c r="AD18" s="146"/>
      <c r="AE18" s="146"/>
      <c r="AF18" s="146"/>
      <c r="AG18" s="146" t="s">
        <v>201</v>
      </c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</row>
    <row r="19" spans="1:60" ht="56.25" outlineLevel="1" x14ac:dyDescent="0.2">
      <c r="A19" s="173">
        <v>9</v>
      </c>
      <c r="B19" s="174" t="s">
        <v>1324</v>
      </c>
      <c r="C19" s="180" t="s">
        <v>1325</v>
      </c>
      <c r="D19" s="175" t="s">
        <v>283</v>
      </c>
      <c r="E19" s="176">
        <v>46.5</v>
      </c>
      <c r="F19" s="177"/>
      <c r="G19" s="178">
        <f t="shared" si="0"/>
        <v>0</v>
      </c>
      <c r="H19" s="157">
        <v>0</v>
      </c>
      <c r="I19" s="156">
        <f t="shared" si="1"/>
        <v>0</v>
      </c>
      <c r="J19" s="157">
        <v>99.7</v>
      </c>
      <c r="K19" s="156">
        <f t="shared" si="2"/>
        <v>4636.05</v>
      </c>
      <c r="L19" s="156">
        <v>21</v>
      </c>
      <c r="M19" s="156">
        <f t="shared" si="3"/>
        <v>0</v>
      </c>
      <c r="N19" s="155">
        <v>0</v>
      </c>
      <c r="O19" s="155">
        <f t="shared" si="4"/>
        <v>0</v>
      </c>
      <c r="P19" s="155">
        <v>0</v>
      </c>
      <c r="Q19" s="155">
        <f t="shared" si="5"/>
        <v>0</v>
      </c>
      <c r="R19" s="156"/>
      <c r="S19" s="156" t="s">
        <v>1293</v>
      </c>
      <c r="T19" s="156" t="s">
        <v>1294</v>
      </c>
      <c r="U19" s="156">
        <v>0</v>
      </c>
      <c r="V19" s="156">
        <f t="shared" si="6"/>
        <v>0</v>
      </c>
      <c r="W19" s="156"/>
      <c r="X19" s="156" t="s">
        <v>199</v>
      </c>
      <c r="Y19" s="156" t="s">
        <v>200</v>
      </c>
      <c r="Z19" s="146"/>
      <c r="AA19" s="146"/>
      <c r="AB19" s="146"/>
      <c r="AC19" s="146"/>
      <c r="AD19" s="146"/>
      <c r="AE19" s="146"/>
      <c r="AF19" s="146"/>
      <c r="AG19" s="146" t="s">
        <v>201</v>
      </c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</row>
    <row r="20" spans="1:60" ht="22.5" outlineLevel="1" x14ac:dyDescent="0.2">
      <c r="A20" s="173">
        <v>10</v>
      </c>
      <c r="B20" s="174" t="s">
        <v>1326</v>
      </c>
      <c r="C20" s="180" t="s">
        <v>1327</v>
      </c>
      <c r="D20" s="175" t="s">
        <v>283</v>
      </c>
      <c r="E20" s="176">
        <v>11.6</v>
      </c>
      <c r="F20" s="177"/>
      <c r="G20" s="178">
        <f t="shared" si="0"/>
        <v>0</v>
      </c>
      <c r="H20" s="157">
        <v>0</v>
      </c>
      <c r="I20" s="156">
        <f t="shared" si="1"/>
        <v>0</v>
      </c>
      <c r="J20" s="157">
        <v>286</v>
      </c>
      <c r="K20" s="156">
        <f t="shared" si="2"/>
        <v>3317.6</v>
      </c>
      <c r="L20" s="156">
        <v>21</v>
      </c>
      <c r="M20" s="156">
        <f t="shared" si="3"/>
        <v>0</v>
      </c>
      <c r="N20" s="155">
        <v>0</v>
      </c>
      <c r="O20" s="155">
        <f t="shared" si="4"/>
        <v>0</v>
      </c>
      <c r="P20" s="155">
        <v>0</v>
      </c>
      <c r="Q20" s="155">
        <f t="shared" si="5"/>
        <v>0</v>
      </c>
      <c r="R20" s="156"/>
      <c r="S20" s="156" t="s">
        <v>1293</v>
      </c>
      <c r="T20" s="156" t="s">
        <v>1299</v>
      </c>
      <c r="U20" s="156">
        <v>0</v>
      </c>
      <c r="V20" s="156">
        <f t="shared" si="6"/>
        <v>0</v>
      </c>
      <c r="W20" s="156"/>
      <c r="X20" s="156" t="s">
        <v>199</v>
      </c>
      <c r="Y20" s="156" t="s">
        <v>200</v>
      </c>
      <c r="Z20" s="146"/>
      <c r="AA20" s="146"/>
      <c r="AB20" s="146"/>
      <c r="AC20" s="146"/>
      <c r="AD20" s="146"/>
      <c r="AE20" s="146"/>
      <c r="AF20" s="146"/>
      <c r="AG20" s="146" t="s">
        <v>201</v>
      </c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</row>
    <row r="21" spans="1:60" ht="33.75" outlineLevel="1" x14ac:dyDescent="0.2">
      <c r="A21" s="173">
        <v>11</v>
      </c>
      <c r="B21" s="174" t="s">
        <v>1328</v>
      </c>
      <c r="C21" s="180" t="s">
        <v>1329</v>
      </c>
      <c r="D21" s="175" t="s">
        <v>283</v>
      </c>
      <c r="E21" s="176">
        <v>220.8</v>
      </c>
      <c r="F21" s="177"/>
      <c r="G21" s="178">
        <f t="shared" si="0"/>
        <v>0</v>
      </c>
      <c r="H21" s="157">
        <v>0</v>
      </c>
      <c r="I21" s="156">
        <f t="shared" si="1"/>
        <v>0</v>
      </c>
      <c r="J21" s="157">
        <v>12.5</v>
      </c>
      <c r="K21" s="156">
        <f t="shared" si="2"/>
        <v>2760</v>
      </c>
      <c r="L21" s="156">
        <v>21</v>
      </c>
      <c r="M21" s="156">
        <f t="shared" si="3"/>
        <v>0</v>
      </c>
      <c r="N21" s="155">
        <v>0</v>
      </c>
      <c r="O21" s="155">
        <f t="shared" si="4"/>
        <v>0</v>
      </c>
      <c r="P21" s="155">
        <v>0</v>
      </c>
      <c r="Q21" s="155">
        <f t="shared" si="5"/>
        <v>0</v>
      </c>
      <c r="R21" s="156"/>
      <c r="S21" s="156" t="s">
        <v>1293</v>
      </c>
      <c r="T21" s="156" t="s">
        <v>1299</v>
      </c>
      <c r="U21" s="156">
        <v>0</v>
      </c>
      <c r="V21" s="156">
        <f t="shared" si="6"/>
        <v>0</v>
      </c>
      <c r="W21" s="156"/>
      <c r="X21" s="156" t="s">
        <v>199</v>
      </c>
      <c r="Y21" s="156" t="s">
        <v>200</v>
      </c>
      <c r="Z21" s="146"/>
      <c r="AA21" s="146"/>
      <c r="AB21" s="146"/>
      <c r="AC21" s="146"/>
      <c r="AD21" s="146"/>
      <c r="AE21" s="146"/>
      <c r="AF21" s="146"/>
      <c r="AG21" s="146" t="s">
        <v>201</v>
      </c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</row>
    <row r="22" spans="1:60" outlineLevel="1" x14ac:dyDescent="0.2">
      <c r="A22" s="173">
        <v>12</v>
      </c>
      <c r="B22" s="174" t="s">
        <v>1330</v>
      </c>
      <c r="C22" s="180" t="s">
        <v>1331</v>
      </c>
      <c r="D22" s="175" t="s">
        <v>283</v>
      </c>
      <c r="E22" s="176">
        <v>11.6</v>
      </c>
      <c r="F22" s="177"/>
      <c r="G22" s="178">
        <f t="shared" si="0"/>
        <v>0</v>
      </c>
      <c r="H22" s="157">
        <v>0</v>
      </c>
      <c r="I22" s="156">
        <f t="shared" si="1"/>
        <v>0</v>
      </c>
      <c r="J22" s="157">
        <v>1500</v>
      </c>
      <c r="K22" s="156">
        <f t="shared" si="2"/>
        <v>17400</v>
      </c>
      <c r="L22" s="156">
        <v>21</v>
      </c>
      <c r="M22" s="156">
        <f t="shared" si="3"/>
        <v>0</v>
      </c>
      <c r="N22" s="155">
        <v>0</v>
      </c>
      <c r="O22" s="155">
        <f t="shared" si="4"/>
        <v>0</v>
      </c>
      <c r="P22" s="155">
        <v>0</v>
      </c>
      <c r="Q22" s="155">
        <f t="shared" si="5"/>
        <v>0</v>
      </c>
      <c r="R22" s="156"/>
      <c r="S22" s="156" t="s">
        <v>197</v>
      </c>
      <c r="T22" s="156" t="s">
        <v>198</v>
      </c>
      <c r="U22" s="156">
        <v>0</v>
      </c>
      <c r="V22" s="156">
        <f t="shared" si="6"/>
        <v>0</v>
      </c>
      <c r="W22" s="156"/>
      <c r="X22" s="156" t="s">
        <v>199</v>
      </c>
      <c r="Y22" s="156" t="s">
        <v>200</v>
      </c>
      <c r="Z22" s="146"/>
      <c r="AA22" s="146"/>
      <c r="AB22" s="146"/>
      <c r="AC22" s="146"/>
      <c r="AD22" s="146"/>
      <c r="AE22" s="146"/>
      <c r="AF22" s="146"/>
      <c r="AG22" s="146" t="s">
        <v>201</v>
      </c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</row>
    <row r="23" spans="1:60" x14ac:dyDescent="0.2">
      <c r="A23" s="160" t="s">
        <v>192</v>
      </c>
      <c r="B23" s="161" t="s">
        <v>108</v>
      </c>
      <c r="C23" s="179" t="s">
        <v>109</v>
      </c>
      <c r="D23" s="162"/>
      <c r="E23" s="163"/>
      <c r="F23" s="164"/>
      <c r="G23" s="165">
        <f>SUMIF(AG24:AG24,"&lt;&gt;NOR",G24:G24)</f>
        <v>0</v>
      </c>
      <c r="H23" s="159"/>
      <c r="I23" s="159">
        <f>SUM(I24:I24)</f>
        <v>0</v>
      </c>
      <c r="J23" s="159"/>
      <c r="K23" s="159">
        <f>SUM(K24:K24)</f>
        <v>14505.99</v>
      </c>
      <c r="L23" s="159"/>
      <c r="M23" s="159">
        <f>SUM(M24:M24)</f>
        <v>0</v>
      </c>
      <c r="N23" s="158"/>
      <c r="O23" s="158">
        <f>SUM(O24:O24)</f>
        <v>0</v>
      </c>
      <c r="P23" s="158"/>
      <c r="Q23" s="158">
        <f>SUM(Q24:Q24)</f>
        <v>0</v>
      </c>
      <c r="R23" s="159"/>
      <c r="S23" s="159"/>
      <c r="T23" s="159"/>
      <c r="U23" s="159"/>
      <c r="V23" s="159">
        <f>SUM(V24:V24)</f>
        <v>0</v>
      </c>
      <c r="W23" s="159"/>
      <c r="X23" s="159"/>
      <c r="Y23" s="159"/>
      <c r="AG23" t="s">
        <v>193</v>
      </c>
    </row>
    <row r="24" spans="1:60" outlineLevel="1" x14ac:dyDescent="0.2">
      <c r="A24" s="173">
        <v>13</v>
      </c>
      <c r="B24" s="174" t="s">
        <v>1582</v>
      </c>
      <c r="C24" s="180" t="s">
        <v>1583</v>
      </c>
      <c r="D24" s="175" t="s">
        <v>283</v>
      </c>
      <c r="E24" s="176">
        <v>13.557</v>
      </c>
      <c r="F24" s="177"/>
      <c r="G24" s="178">
        <f>ROUND(E24*F24,2)</f>
        <v>0</v>
      </c>
      <c r="H24" s="157">
        <v>0</v>
      </c>
      <c r="I24" s="156">
        <f>ROUND(E24*H24,2)</f>
        <v>0</v>
      </c>
      <c r="J24" s="157">
        <v>1070</v>
      </c>
      <c r="K24" s="156">
        <f>ROUND(E24*J24,2)</f>
        <v>14505.99</v>
      </c>
      <c r="L24" s="156">
        <v>21</v>
      </c>
      <c r="M24" s="156">
        <f>G24*(1+L24/100)</f>
        <v>0</v>
      </c>
      <c r="N24" s="155">
        <v>0</v>
      </c>
      <c r="O24" s="155">
        <f>ROUND(E24*N24,2)</f>
        <v>0</v>
      </c>
      <c r="P24" s="155">
        <v>0</v>
      </c>
      <c r="Q24" s="155">
        <f>ROUND(E24*P24,2)</f>
        <v>0</v>
      </c>
      <c r="R24" s="156"/>
      <c r="S24" s="156" t="s">
        <v>1293</v>
      </c>
      <c r="T24" s="156" t="s">
        <v>1299</v>
      </c>
      <c r="U24" s="156">
        <v>0</v>
      </c>
      <c r="V24" s="156">
        <f>ROUND(E24*U24,2)</f>
        <v>0</v>
      </c>
      <c r="W24" s="156"/>
      <c r="X24" s="156" t="s">
        <v>199</v>
      </c>
      <c r="Y24" s="156" t="s">
        <v>200</v>
      </c>
      <c r="Z24" s="146"/>
      <c r="AA24" s="146"/>
      <c r="AB24" s="146"/>
      <c r="AC24" s="146"/>
      <c r="AD24" s="146"/>
      <c r="AE24" s="146"/>
      <c r="AF24" s="146"/>
      <c r="AG24" s="146" t="s">
        <v>201</v>
      </c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</row>
    <row r="25" spans="1:60" x14ac:dyDescent="0.2">
      <c r="A25" s="160" t="s">
        <v>192</v>
      </c>
      <c r="B25" s="161" t="s">
        <v>122</v>
      </c>
      <c r="C25" s="179" t="s">
        <v>123</v>
      </c>
      <c r="D25" s="162"/>
      <c r="E25" s="163"/>
      <c r="F25" s="164"/>
      <c r="G25" s="165">
        <f>SUMIF(AG26:AG26,"&lt;&gt;NOR",G26:G26)</f>
        <v>0</v>
      </c>
      <c r="H25" s="159"/>
      <c r="I25" s="159">
        <f>SUM(I26:I26)</f>
        <v>0</v>
      </c>
      <c r="J25" s="159"/>
      <c r="K25" s="159">
        <f>SUM(K26:K26)</f>
        <v>43.5</v>
      </c>
      <c r="L25" s="159"/>
      <c r="M25" s="159">
        <f>SUM(M26:M26)</f>
        <v>0</v>
      </c>
      <c r="N25" s="158"/>
      <c r="O25" s="158">
        <f>SUM(O26:O26)</f>
        <v>0</v>
      </c>
      <c r="P25" s="158"/>
      <c r="Q25" s="158">
        <f>SUM(Q26:Q26)</f>
        <v>0</v>
      </c>
      <c r="R25" s="159"/>
      <c r="S25" s="159"/>
      <c r="T25" s="159"/>
      <c r="U25" s="159"/>
      <c r="V25" s="159">
        <f>SUM(V26:V26)</f>
        <v>0.06</v>
      </c>
      <c r="W25" s="159"/>
      <c r="X25" s="159"/>
      <c r="Y25" s="159"/>
      <c r="AG25" t="s">
        <v>193</v>
      </c>
    </row>
    <row r="26" spans="1:60" ht="45" outlineLevel="1" x14ac:dyDescent="0.2">
      <c r="A26" s="173">
        <v>14</v>
      </c>
      <c r="B26" s="174" t="s">
        <v>1584</v>
      </c>
      <c r="C26" s="180" t="s">
        <v>1585</v>
      </c>
      <c r="D26" s="175" t="s">
        <v>283</v>
      </c>
      <c r="E26" s="176">
        <v>0.03</v>
      </c>
      <c r="F26" s="177"/>
      <c r="G26" s="178">
        <f>ROUND(E26*F26,2)</f>
        <v>0</v>
      </c>
      <c r="H26" s="157">
        <v>0</v>
      </c>
      <c r="I26" s="156">
        <f>ROUND(E26*H26,2)</f>
        <v>0</v>
      </c>
      <c r="J26" s="157">
        <v>1450</v>
      </c>
      <c r="K26" s="156">
        <f>ROUND(E26*J26,2)</f>
        <v>43.5</v>
      </c>
      <c r="L26" s="156">
        <v>21</v>
      </c>
      <c r="M26" s="156">
        <f>G26*(1+L26/100)</f>
        <v>0</v>
      </c>
      <c r="N26" s="155">
        <v>0</v>
      </c>
      <c r="O26" s="155">
        <f>ROUND(E26*N26,2)</f>
        <v>0</v>
      </c>
      <c r="P26" s="155">
        <v>0</v>
      </c>
      <c r="Q26" s="155">
        <f>ROUND(E26*P26,2)</f>
        <v>0</v>
      </c>
      <c r="R26" s="156"/>
      <c r="S26" s="156" t="s">
        <v>231</v>
      </c>
      <c r="T26" s="156" t="s">
        <v>1294</v>
      </c>
      <c r="U26" s="156">
        <v>2.0990000000000002</v>
      </c>
      <c r="V26" s="156">
        <f>ROUND(E26*U26,2)</f>
        <v>0.06</v>
      </c>
      <c r="W26" s="156"/>
      <c r="X26" s="156" t="s">
        <v>199</v>
      </c>
      <c r="Y26" s="156" t="s">
        <v>200</v>
      </c>
      <c r="Z26" s="146"/>
      <c r="AA26" s="146"/>
      <c r="AB26" s="146"/>
      <c r="AC26" s="146"/>
      <c r="AD26" s="146"/>
      <c r="AE26" s="146"/>
      <c r="AF26" s="146"/>
      <c r="AG26" s="146" t="s">
        <v>677</v>
      </c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</row>
    <row r="27" spans="1:60" x14ac:dyDescent="0.2">
      <c r="A27" s="160" t="s">
        <v>192</v>
      </c>
      <c r="B27" s="161" t="s">
        <v>134</v>
      </c>
      <c r="C27" s="179" t="s">
        <v>135</v>
      </c>
      <c r="D27" s="162"/>
      <c r="E27" s="163"/>
      <c r="F27" s="164"/>
      <c r="G27" s="165">
        <f>SUMIF(AG28:AG43,"&lt;&gt;NOR",G28:G43)</f>
        <v>0</v>
      </c>
      <c r="H27" s="159"/>
      <c r="I27" s="159">
        <f>SUM(I28:I43)</f>
        <v>5708.62</v>
      </c>
      <c r="J27" s="159"/>
      <c r="K27" s="159">
        <f>SUM(K28:K43)</f>
        <v>653746.34</v>
      </c>
      <c r="L27" s="159"/>
      <c r="M27" s="159">
        <f>SUM(M28:M43)</f>
        <v>0</v>
      </c>
      <c r="N27" s="158"/>
      <c r="O27" s="158">
        <f>SUM(O28:O43)</f>
        <v>0.70000000000000007</v>
      </c>
      <c r="P27" s="158"/>
      <c r="Q27" s="158">
        <f>SUM(Q28:Q43)</f>
        <v>0</v>
      </c>
      <c r="R27" s="159"/>
      <c r="S27" s="159"/>
      <c r="T27" s="159"/>
      <c r="U27" s="159"/>
      <c r="V27" s="159">
        <f>SUM(V28:V43)</f>
        <v>2.2799999999999998</v>
      </c>
      <c r="W27" s="159"/>
      <c r="X27" s="159"/>
      <c r="Y27" s="159"/>
      <c r="AG27" t="s">
        <v>193</v>
      </c>
    </row>
    <row r="28" spans="1:60" ht="22.5" outlineLevel="1" x14ac:dyDescent="0.2">
      <c r="A28" s="173">
        <v>15</v>
      </c>
      <c r="B28" s="174" t="s">
        <v>1586</v>
      </c>
      <c r="C28" s="180" t="s">
        <v>1587</v>
      </c>
      <c r="D28" s="175" t="s">
        <v>533</v>
      </c>
      <c r="E28" s="176">
        <v>3</v>
      </c>
      <c r="F28" s="177"/>
      <c r="G28" s="178">
        <f t="shared" ref="G28:G43" si="7">ROUND(E28*F28,2)</f>
        <v>0</v>
      </c>
      <c r="H28" s="157">
        <v>0</v>
      </c>
      <c r="I28" s="156">
        <f t="shared" ref="I28:I43" si="8">ROUND(E28*H28,2)</f>
        <v>0</v>
      </c>
      <c r="J28" s="157">
        <v>7890</v>
      </c>
      <c r="K28" s="156">
        <f t="shared" ref="K28:K43" si="9">ROUND(E28*J28,2)</f>
        <v>23670</v>
      </c>
      <c r="L28" s="156">
        <v>21</v>
      </c>
      <c r="M28" s="156">
        <f t="shared" ref="M28:M43" si="10">G28*(1+L28/100)</f>
        <v>0</v>
      </c>
      <c r="N28" s="155">
        <v>0</v>
      </c>
      <c r="O28" s="155">
        <f t="shared" ref="O28:O43" si="11">ROUND(E28*N28,2)</f>
        <v>0</v>
      </c>
      <c r="P28" s="155">
        <v>0</v>
      </c>
      <c r="Q28" s="155">
        <f t="shared" ref="Q28:Q43" si="12">ROUND(E28*P28,2)</f>
        <v>0</v>
      </c>
      <c r="R28" s="156"/>
      <c r="S28" s="156" t="s">
        <v>197</v>
      </c>
      <c r="T28" s="156" t="s">
        <v>198</v>
      </c>
      <c r="U28" s="156">
        <v>0</v>
      </c>
      <c r="V28" s="156">
        <f t="shared" ref="V28:V43" si="13">ROUND(E28*U28,2)</f>
        <v>0</v>
      </c>
      <c r="W28" s="156"/>
      <c r="X28" s="156" t="s">
        <v>199</v>
      </c>
      <c r="Y28" s="156" t="s">
        <v>200</v>
      </c>
      <c r="Z28" s="146"/>
      <c r="AA28" s="146"/>
      <c r="AB28" s="146"/>
      <c r="AC28" s="146"/>
      <c r="AD28" s="146"/>
      <c r="AE28" s="146"/>
      <c r="AF28" s="146"/>
      <c r="AG28" s="146" t="s">
        <v>677</v>
      </c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</row>
    <row r="29" spans="1:60" ht="22.5" outlineLevel="1" x14ac:dyDescent="0.2">
      <c r="A29" s="173">
        <v>16</v>
      </c>
      <c r="B29" s="174" t="s">
        <v>1588</v>
      </c>
      <c r="C29" s="180" t="s">
        <v>1589</v>
      </c>
      <c r="D29" s="175" t="s">
        <v>246</v>
      </c>
      <c r="E29" s="176">
        <v>5</v>
      </c>
      <c r="F29" s="177"/>
      <c r="G29" s="178">
        <f t="shared" si="7"/>
        <v>0</v>
      </c>
      <c r="H29" s="157">
        <v>0</v>
      </c>
      <c r="I29" s="156">
        <f t="shared" si="8"/>
        <v>0</v>
      </c>
      <c r="J29" s="157">
        <v>355</v>
      </c>
      <c r="K29" s="156">
        <f t="shared" si="9"/>
        <v>1775</v>
      </c>
      <c r="L29" s="156">
        <v>21</v>
      </c>
      <c r="M29" s="156">
        <f t="shared" si="10"/>
        <v>0</v>
      </c>
      <c r="N29" s="155">
        <v>0</v>
      </c>
      <c r="O29" s="155">
        <f t="shared" si="11"/>
        <v>0</v>
      </c>
      <c r="P29" s="155">
        <v>0</v>
      </c>
      <c r="Q29" s="155">
        <f t="shared" si="12"/>
        <v>0</v>
      </c>
      <c r="R29" s="156"/>
      <c r="S29" s="156" t="s">
        <v>197</v>
      </c>
      <c r="T29" s="156" t="s">
        <v>198</v>
      </c>
      <c r="U29" s="156">
        <v>0</v>
      </c>
      <c r="V29" s="156">
        <f t="shared" si="13"/>
        <v>0</v>
      </c>
      <c r="W29" s="156"/>
      <c r="X29" s="156" t="s">
        <v>199</v>
      </c>
      <c r="Y29" s="156" t="s">
        <v>200</v>
      </c>
      <c r="Z29" s="146"/>
      <c r="AA29" s="146"/>
      <c r="AB29" s="146"/>
      <c r="AC29" s="146"/>
      <c r="AD29" s="146"/>
      <c r="AE29" s="146"/>
      <c r="AF29" s="146"/>
      <c r="AG29" s="146" t="s">
        <v>677</v>
      </c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</row>
    <row r="30" spans="1:60" ht="22.5" outlineLevel="1" x14ac:dyDescent="0.2">
      <c r="A30" s="173">
        <v>17</v>
      </c>
      <c r="B30" s="174" t="s">
        <v>1590</v>
      </c>
      <c r="C30" s="180" t="s">
        <v>1591</v>
      </c>
      <c r="D30" s="175" t="s">
        <v>344</v>
      </c>
      <c r="E30" s="176">
        <v>585</v>
      </c>
      <c r="F30" s="177"/>
      <c r="G30" s="178">
        <f t="shared" si="7"/>
        <v>0</v>
      </c>
      <c r="H30" s="157">
        <v>0</v>
      </c>
      <c r="I30" s="156">
        <f t="shared" si="8"/>
        <v>0</v>
      </c>
      <c r="J30" s="157">
        <v>433</v>
      </c>
      <c r="K30" s="156">
        <f t="shared" si="9"/>
        <v>253305</v>
      </c>
      <c r="L30" s="156">
        <v>21</v>
      </c>
      <c r="M30" s="156">
        <f t="shared" si="10"/>
        <v>0</v>
      </c>
      <c r="N30" s="155">
        <v>4.6000000000000001E-4</v>
      </c>
      <c r="O30" s="155">
        <f t="shared" si="11"/>
        <v>0.27</v>
      </c>
      <c r="P30" s="155">
        <v>0</v>
      </c>
      <c r="Q30" s="155">
        <f t="shared" si="12"/>
        <v>0</v>
      </c>
      <c r="R30" s="156"/>
      <c r="S30" s="156" t="s">
        <v>1293</v>
      </c>
      <c r="T30" s="156" t="s">
        <v>1294</v>
      </c>
      <c r="U30" s="156">
        <v>0</v>
      </c>
      <c r="V30" s="156">
        <f t="shared" si="13"/>
        <v>0</v>
      </c>
      <c r="W30" s="156"/>
      <c r="X30" s="156" t="s">
        <v>199</v>
      </c>
      <c r="Y30" s="156" t="s">
        <v>200</v>
      </c>
      <c r="Z30" s="146"/>
      <c r="AA30" s="146"/>
      <c r="AB30" s="146"/>
      <c r="AC30" s="146"/>
      <c r="AD30" s="146"/>
      <c r="AE30" s="146"/>
      <c r="AF30" s="146"/>
      <c r="AG30" s="146" t="s">
        <v>677</v>
      </c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</row>
    <row r="31" spans="1:60" ht="22.5" outlineLevel="1" x14ac:dyDescent="0.2">
      <c r="A31" s="173">
        <v>18</v>
      </c>
      <c r="B31" s="174" t="s">
        <v>1592</v>
      </c>
      <c r="C31" s="180" t="s">
        <v>1593</v>
      </c>
      <c r="D31" s="175" t="s">
        <v>344</v>
      </c>
      <c r="E31" s="176">
        <v>145</v>
      </c>
      <c r="F31" s="177"/>
      <c r="G31" s="178">
        <f t="shared" si="7"/>
        <v>0</v>
      </c>
      <c r="H31" s="157">
        <v>0</v>
      </c>
      <c r="I31" s="156">
        <f t="shared" si="8"/>
        <v>0</v>
      </c>
      <c r="J31" s="157">
        <v>503</v>
      </c>
      <c r="K31" s="156">
        <f t="shared" si="9"/>
        <v>72935</v>
      </c>
      <c r="L31" s="156">
        <v>21</v>
      </c>
      <c r="M31" s="156">
        <f t="shared" si="10"/>
        <v>0</v>
      </c>
      <c r="N31" s="155">
        <v>5.5999999999999995E-4</v>
      </c>
      <c r="O31" s="155">
        <f t="shared" si="11"/>
        <v>0.08</v>
      </c>
      <c r="P31" s="155">
        <v>0</v>
      </c>
      <c r="Q31" s="155">
        <f t="shared" si="12"/>
        <v>0</v>
      </c>
      <c r="R31" s="156"/>
      <c r="S31" s="156" t="s">
        <v>1293</v>
      </c>
      <c r="T31" s="156" t="s">
        <v>1294</v>
      </c>
      <c r="U31" s="156">
        <v>0</v>
      </c>
      <c r="V31" s="156">
        <f t="shared" si="13"/>
        <v>0</v>
      </c>
      <c r="W31" s="156"/>
      <c r="X31" s="156" t="s">
        <v>199</v>
      </c>
      <c r="Y31" s="156" t="s">
        <v>200</v>
      </c>
      <c r="Z31" s="146"/>
      <c r="AA31" s="146"/>
      <c r="AB31" s="146"/>
      <c r="AC31" s="146"/>
      <c r="AD31" s="146"/>
      <c r="AE31" s="146"/>
      <c r="AF31" s="146"/>
      <c r="AG31" s="146" t="s">
        <v>677</v>
      </c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</row>
    <row r="32" spans="1:60" ht="22.5" outlineLevel="1" x14ac:dyDescent="0.2">
      <c r="A32" s="173">
        <v>19</v>
      </c>
      <c r="B32" s="174" t="s">
        <v>1594</v>
      </c>
      <c r="C32" s="180" t="s">
        <v>1595</v>
      </c>
      <c r="D32" s="175" t="s">
        <v>344</v>
      </c>
      <c r="E32" s="176">
        <v>125</v>
      </c>
      <c r="F32" s="177"/>
      <c r="G32" s="178">
        <f t="shared" si="7"/>
        <v>0</v>
      </c>
      <c r="H32" s="157">
        <v>0</v>
      </c>
      <c r="I32" s="156">
        <f t="shared" si="8"/>
        <v>0</v>
      </c>
      <c r="J32" s="157">
        <v>594</v>
      </c>
      <c r="K32" s="156">
        <f t="shared" si="9"/>
        <v>74250</v>
      </c>
      <c r="L32" s="156">
        <v>21</v>
      </c>
      <c r="M32" s="156">
        <f t="shared" si="10"/>
        <v>0</v>
      </c>
      <c r="N32" s="155">
        <v>7.1000000000000002E-4</v>
      </c>
      <c r="O32" s="155">
        <f t="shared" si="11"/>
        <v>0.09</v>
      </c>
      <c r="P32" s="155">
        <v>0</v>
      </c>
      <c r="Q32" s="155">
        <f t="shared" si="12"/>
        <v>0</v>
      </c>
      <c r="R32" s="156"/>
      <c r="S32" s="156" t="s">
        <v>1293</v>
      </c>
      <c r="T32" s="156" t="s">
        <v>1294</v>
      </c>
      <c r="U32" s="156">
        <v>0</v>
      </c>
      <c r="V32" s="156">
        <f t="shared" si="13"/>
        <v>0</v>
      </c>
      <c r="W32" s="156"/>
      <c r="X32" s="156" t="s">
        <v>199</v>
      </c>
      <c r="Y32" s="156" t="s">
        <v>200</v>
      </c>
      <c r="Z32" s="146"/>
      <c r="AA32" s="146"/>
      <c r="AB32" s="146"/>
      <c r="AC32" s="146"/>
      <c r="AD32" s="146"/>
      <c r="AE32" s="146"/>
      <c r="AF32" s="146"/>
      <c r="AG32" s="146" t="s">
        <v>677</v>
      </c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</row>
    <row r="33" spans="1:60" ht="22.5" outlineLevel="1" x14ac:dyDescent="0.2">
      <c r="A33" s="173">
        <v>20</v>
      </c>
      <c r="B33" s="174" t="s">
        <v>1596</v>
      </c>
      <c r="C33" s="180" t="s">
        <v>1597</v>
      </c>
      <c r="D33" s="175" t="s">
        <v>344</v>
      </c>
      <c r="E33" s="176">
        <v>30</v>
      </c>
      <c r="F33" s="177"/>
      <c r="G33" s="178">
        <f t="shared" si="7"/>
        <v>0</v>
      </c>
      <c r="H33" s="157">
        <v>0</v>
      </c>
      <c r="I33" s="156">
        <f t="shared" si="8"/>
        <v>0</v>
      </c>
      <c r="J33" s="157">
        <v>948</v>
      </c>
      <c r="K33" s="156">
        <f t="shared" si="9"/>
        <v>28440</v>
      </c>
      <c r="L33" s="156">
        <v>21</v>
      </c>
      <c r="M33" s="156">
        <f t="shared" si="10"/>
        <v>0</v>
      </c>
      <c r="N33" s="155">
        <v>1.25E-3</v>
      </c>
      <c r="O33" s="155">
        <f t="shared" si="11"/>
        <v>0.04</v>
      </c>
      <c r="P33" s="155">
        <v>0</v>
      </c>
      <c r="Q33" s="155">
        <f t="shared" si="12"/>
        <v>0</v>
      </c>
      <c r="R33" s="156"/>
      <c r="S33" s="156" t="s">
        <v>1293</v>
      </c>
      <c r="T33" s="156" t="s">
        <v>1294</v>
      </c>
      <c r="U33" s="156">
        <v>0</v>
      </c>
      <c r="V33" s="156">
        <f t="shared" si="13"/>
        <v>0</v>
      </c>
      <c r="W33" s="156"/>
      <c r="X33" s="156" t="s">
        <v>199</v>
      </c>
      <c r="Y33" s="156" t="s">
        <v>200</v>
      </c>
      <c r="Z33" s="146"/>
      <c r="AA33" s="146"/>
      <c r="AB33" s="146"/>
      <c r="AC33" s="146"/>
      <c r="AD33" s="146"/>
      <c r="AE33" s="146"/>
      <c r="AF33" s="146"/>
      <c r="AG33" s="146" t="s">
        <v>677</v>
      </c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</row>
    <row r="34" spans="1:60" ht="22.5" outlineLevel="1" x14ac:dyDescent="0.2">
      <c r="A34" s="173">
        <v>21</v>
      </c>
      <c r="B34" s="174" t="s">
        <v>1598</v>
      </c>
      <c r="C34" s="180" t="s">
        <v>1599</v>
      </c>
      <c r="D34" s="175" t="s">
        <v>344</v>
      </c>
      <c r="E34" s="176">
        <v>25</v>
      </c>
      <c r="F34" s="177"/>
      <c r="G34" s="178">
        <f t="shared" si="7"/>
        <v>0</v>
      </c>
      <c r="H34" s="157">
        <v>0</v>
      </c>
      <c r="I34" s="156">
        <f t="shared" si="8"/>
        <v>0</v>
      </c>
      <c r="J34" s="157">
        <v>1300</v>
      </c>
      <c r="K34" s="156">
        <f t="shared" si="9"/>
        <v>32500</v>
      </c>
      <c r="L34" s="156">
        <v>21</v>
      </c>
      <c r="M34" s="156">
        <f t="shared" si="10"/>
        <v>0</v>
      </c>
      <c r="N34" s="155">
        <v>1.6199999999999999E-3</v>
      </c>
      <c r="O34" s="155">
        <f t="shared" si="11"/>
        <v>0.04</v>
      </c>
      <c r="P34" s="155">
        <v>0</v>
      </c>
      <c r="Q34" s="155">
        <f t="shared" si="12"/>
        <v>0</v>
      </c>
      <c r="R34" s="156"/>
      <c r="S34" s="156" t="s">
        <v>1293</v>
      </c>
      <c r="T34" s="156" t="s">
        <v>1294</v>
      </c>
      <c r="U34" s="156">
        <v>0</v>
      </c>
      <c r="V34" s="156">
        <f t="shared" si="13"/>
        <v>0</v>
      </c>
      <c r="W34" s="156"/>
      <c r="X34" s="156" t="s">
        <v>199</v>
      </c>
      <c r="Y34" s="156" t="s">
        <v>200</v>
      </c>
      <c r="Z34" s="146"/>
      <c r="AA34" s="146"/>
      <c r="AB34" s="146"/>
      <c r="AC34" s="146"/>
      <c r="AD34" s="146"/>
      <c r="AE34" s="146"/>
      <c r="AF34" s="146"/>
      <c r="AG34" s="146" t="s">
        <v>677</v>
      </c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</row>
    <row r="35" spans="1:60" ht="22.5" outlineLevel="1" x14ac:dyDescent="0.2">
      <c r="A35" s="173">
        <v>22</v>
      </c>
      <c r="B35" s="174" t="s">
        <v>1600</v>
      </c>
      <c r="C35" s="180" t="s">
        <v>1601</v>
      </c>
      <c r="D35" s="175" t="s">
        <v>344</v>
      </c>
      <c r="E35" s="176">
        <v>30</v>
      </c>
      <c r="F35" s="177"/>
      <c r="G35" s="178">
        <f t="shared" si="7"/>
        <v>0</v>
      </c>
      <c r="H35" s="157">
        <v>0</v>
      </c>
      <c r="I35" s="156">
        <f t="shared" si="8"/>
        <v>0</v>
      </c>
      <c r="J35" s="157">
        <v>1790</v>
      </c>
      <c r="K35" s="156">
        <f t="shared" si="9"/>
        <v>53700</v>
      </c>
      <c r="L35" s="156">
        <v>21</v>
      </c>
      <c r="M35" s="156">
        <f t="shared" si="10"/>
        <v>0</v>
      </c>
      <c r="N35" s="155">
        <v>1.97E-3</v>
      </c>
      <c r="O35" s="155">
        <f t="shared" si="11"/>
        <v>0.06</v>
      </c>
      <c r="P35" s="155">
        <v>0</v>
      </c>
      <c r="Q35" s="155">
        <f t="shared" si="12"/>
        <v>0</v>
      </c>
      <c r="R35" s="156"/>
      <c r="S35" s="156" t="s">
        <v>1293</v>
      </c>
      <c r="T35" s="156" t="s">
        <v>1294</v>
      </c>
      <c r="U35" s="156">
        <v>0</v>
      </c>
      <c r="V35" s="156">
        <f t="shared" si="13"/>
        <v>0</v>
      </c>
      <c r="W35" s="156"/>
      <c r="X35" s="156" t="s">
        <v>199</v>
      </c>
      <c r="Y35" s="156" t="s">
        <v>200</v>
      </c>
      <c r="Z35" s="146"/>
      <c r="AA35" s="146"/>
      <c r="AB35" s="146"/>
      <c r="AC35" s="146"/>
      <c r="AD35" s="146"/>
      <c r="AE35" s="146"/>
      <c r="AF35" s="146"/>
      <c r="AG35" s="146" t="s">
        <v>677</v>
      </c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</row>
    <row r="36" spans="1:60" ht="22.5" outlineLevel="1" x14ac:dyDescent="0.2">
      <c r="A36" s="173">
        <v>23</v>
      </c>
      <c r="B36" s="174" t="s">
        <v>1602</v>
      </c>
      <c r="C36" s="180" t="s">
        <v>1603</v>
      </c>
      <c r="D36" s="175" t="s">
        <v>344</v>
      </c>
      <c r="E36" s="176">
        <v>913</v>
      </c>
      <c r="F36" s="177"/>
      <c r="G36" s="178">
        <f t="shared" si="7"/>
        <v>0</v>
      </c>
      <c r="H36" s="157">
        <v>0</v>
      </c>
      <c r="I36" s="156">
        <f t="shared" si="8"/>
        <v>0</v>
      </c>
      <c r="J36" s="157">
        <v>23.4</v>
      </c>
      <c r="K36" s="156">
        <f t="shared" si="9"/>
        <v>21364.2</v>
      </c>
      <c r="L36" s="156">
        <v>21</v>
      </c>
      <c r="M36" s="156">
        <f t="shared" si="10"/>
        <v>0</v>
      </c>
      <c r="N36" s="155">
        <v>0</v>
      </c>
      <c r="O36" s="155">
        <f t="shared" si="11"/>
        <v>0</v>
      </c>
      <c r="P36" s="155">
        <v>0</v>
      </c>
      <c r="Q36" s="155">
        <f t="shared" si="12"/>
        <v>0</v>
      </c>
      <c r="R36" s="156"/>
      <c r="S36" s="156" t="s">
        <v>1293</v>
      </c>
      <c r="T36" s="156" t="s">
        <v>1294</v>
      </c>
      <c r="U36" s="156">
        <v>0</v>
      </c>
      <c r="V36" s="156">
        <f t="shared" si="13"/>
        <v>0</v>
      </c>
      <c r="W36" s="156"/>
      <c r="X36" s="156" t="s">
        <v>199</v>
      </c>
      <c r="Y36" s="156" t="s">
        <v>200</v>
      </c>
      <c r="Z36" s="146"/>
      <c r="AA36" s="146"/>
      <c r="AB36" s="146"/>
      <c r="AC36" s="146"/>
      <c r="AD36" s="146"/>
      <c r="AE36" s="146"/>
      <c r="AF36" s="146"/>
      <c r="AG36" s="146" t="s">
        <v>677</v>
      </c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</row>
    <row r="37" spans="1:60" ht="22.5" outlineLevel="1" x14ac:dyDescent="0.2">
      <c r="A37" s="173">
        <v>24</v>
      </c>
      <c r="B37" s="174" t="s">
        <v>1604</v>
      </c>
      <c r="C37" s="180" t="s">
        <v>1605</v>
      </c>
      <c r="D37" s="175" t="s">
        <v>344</v>
      </c>
      <c r="E37" s="176">
        <v>30</v>
      </c>
      <c r="F37" s="177"/>
      <c r="G37" s="178">
        <f t="shared" si="7"/>
        <v>0</v>
      </c>
      <c r="H37" s="157">
        <v>0</v>
      </c>
      <c r="I37" s="156">
        <f t="shared" si="8"/>
        <v>0</v>
      </c>
      <c r="J37" s="157">
        <v>28.8</v>
      </c>
      <c r="K37" s="156">
        <f t="shared" si="9"/>
        <v>864</v>
      </c>
      <c r="L37" s="156">
        <v>21</v>
      </c>
      <c r="M37" s="156">
        <f t="shared" si="10"/>
        <v>0</v>
      </c>
      <c r="N37" s="155">
        <v>0</v>
      </c>
      <c r="O37" s="155">
        <f t="shared" si="11"/>
        <v>0</v>
      </c>
      <c r="P37" s="155">
        <v>0</v>
      </c>
      <c r="Q37" s="155">
        <f t="shared" si="12"/>
        <v>0</v>
      </c>
      <c r="R37" s="156"/>
      <c r="S37" s="156" t="s">
        <v>1293</v>
      </c>
      <c r="T37" s="156" t="s">
        <v>1294</v>
      </c>
      <c r="U37" s="156">
        <v>0</v>
      </c>
      <c r="V37" s="156">
        <f t="shared" si="13"/>
        <v>0</v>
      </c>
      <c r="W37" s="156"/>
      <c r="X37" s="156" t="s">
        <v>199</v>
      </c>
      <c r="Y37" s="156" t="s">
        <v>200</v>
      </c>
      <c r="Z37" s="146"/>
      <c r="AA37" s="146"/>
      <c r="AB37" s="146"/>
      <c r="AC37" s="146"/>
      <c r="AD37" s="146"/>
      <c r="AE37" s="146"/>
      <c r="AF37" s="146"/>
      <c r="AG37" s="146" t="s">
        <v>677</v>
      </c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</row>
    <row r="38" spans="1:60" ht="45" outlineLevel="1" x14ac:dyDescent="0.2">
      <c r="A38" s="173">
        <v>25</v>
      </c>
      <c r="B38" s="174" t="s">
        <v>1606</v>
      </c>
      <c r="C38" s="180" t="s">
        <v>1607</v>
      </c>
      <c r="D38" s="175" t="s">
        <v>344</v>
      </c>
      <c r="E38" s="176">
        <v>30</v>
      </c>
      <c r="F38" s="177"/>
      <c r="G38" s="178">
        <f t="shared" si="7"/>
        <v>0</v>
      </c>
      <c r="H38" s="157">
        <v>0</v>
      </c>
      <c r="I38" s="156">
        <f t="shared" si="8"/>
        <v>0</v>
      </c>
      <c r="J38" s="157">
        <v>64.5</v>
      </c>
      <c r="K38" s="156">
        <f t="shared" si="9"/>
        <v>1935</v>
      </c>
      <c r="L38" s="156">
        <v>21</v>
      </c>
      <c r="M38" s="156">
        <f t="shared" si="10"/>
        <v>0</v>
      </c>
      <c r="N38" s="155">
        <v>4.0000000000000003E-5</v>
      </c>
      <c r="O38" s="155">
        <f t="shared" si="11"/>
        <v>0</v>
      </c>
      <c r="P38" s="155">
        <v>0</v>
      </c>
      <c r="Q38" s="155">
        <f t="shared" si="12"/>
        <v>0</v>
      </c>
      <c r="R38" s="156"/>
      <c r="S38" s="156" t="s">
        <v>1293</v>
      </c>
      <c r="T38" s="156" t="s">
        <v>1294</v>
      </c>
      <c r="U38" s="156">
        <v>0</v>
      </c>
      <c r="V38" s="156">
        <f t="shared" si="13"/>
        <v>0</v>
      </c>
      <c r="W38" s="156"/>
      <c r="X38" s="156" t="s">
        <v>199</v>
      </c>
      <c r="Y38" s="156" t="s">
        <v>200</v>
      </c>
      <c r="Z38" s="146"/>
      <c r="AA38" s="146"/>
      <c r="AB38" s="146"/>
      <c r="AC38" s="146"/>
      <c r="AD38" s="146"/>
      <c r="AE38" s="146"/>
      <c r="AF38" s="146"/>
      <c r="AG38" s="146" t="s">
        <v>677</v>
      </c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</row>
    <row r="39" spans="1:60" ht="45" outlineLevel="1" x14ac:dyDescent="0.2">
      <c r="A39" s="173">
        <v>26</v>
      </c>
      <c r="B39" s="174" t="s">
        <v>1608</v>
      </c>
      <c r="C39" s="180" t="s">
        <v>1609</v>
      </c>
      <c r="D39" s="175" t="s">
        <v>344</v>
      </c>
      <c r="E39" s="176">
        <v>55</v>
      </c>
      <c r="F39" s="177"/>
      <c r="G39" s="178">
        <f t="shared" si="7"/>
        <v>0</v>
      </c>
      <c r="H39" s="157">
        <v>0</v>
      </c>
      <c r="I39" s="156">
        <f t="shared" si="8"/>
        <v>0</v>
      </c>
      <c r="J39" s="157">
        <v>66.2</v>
      </c>
      <c r="K39" s="156">
        <f t="shared" si="9"/>
        <v>3641</v>
      </c>
      <c r="L39" s="156">
        <v>21</v>
      </c>
      <c r="M39" s="156">
        <f t="shared" si="10"/>
        <v>0</v>
      </c>
      <c r="N39" s="155">
        <v>4.0000000000000003E-5</v>
      </c>
      <c r="O39" s="155">
        <f t="shared" si="11"/>
        <v>0</v>
      </c>
      <c r="P39" s="155">
        <v>0</v>
      </c>
      <c r="Q39" s="155">
        <f t="shared" si="12"/>
        <v>0</v>
      </c>
      <c r="R39" s="156"/>
      <c r="S39" s="156" t="s">
        <v>1293</v>
      </c>
      <c r="T39" s="156" t="s">
        <v>1294</v>
      </c>
      <c r="U39" s="156">
        <v>0</v>
      </c>
      <c r="V39" s="156">
        <f t="shared" si="13"/>
        <v>0</v>
      </c>
      <c r="W39" s="156"/>
      <c r="X39" s="156" t="s">
        <v>199</v>
      </c>
      <c r="Y39" s="156" t="s">
        <v>200</v>
      </c>
      <c r="Z39" s="146"/>
      <c r="AA39" s="146"/>
      <c r="AB39" s="146"/>
      <c r="AC39" s="146"/>
      <c r="AD39" s="146"/>
      <c r="AE39" s="146"/>
      <c r="AF39" s="146"/>
      <c r="AG39" s="146" t="s">
        <v>677</v>
      </c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</row>
    <row r="40" spans="1:60" ht="45" outlineLevel="1" x14ac:dyDescent="0.2">
      <c r="A40" s="173">
        <v>27</v>
      </c>
      <c r="B40" s="174" t="s">
        <v>1610</v>
      </c>
      <c r="C40" s="180" t="s">
        <v>1611</v>
      </c>
      <c r="D40" s="175" t="s">
        <v>344</v>
      </c>
      <c r="E40" s="176">
        <v>855</v>
      </c>
      <c r="F40" s="177"/>
      <c r="G40" s="178">
        <f t="shared" si="7"/>
        <v>0</v>
      </c>
      <c r="H40" s="157">
        <v>0</v>
      </c>
      <c r="I40" s="156">
        <f t="shared" si="8"/>
        <v>0</v>
      </c>
      <c r="J40" s="157">
        <v>98.5</v>
      </c>
      <c r="K40" s="156">
        <f t="shared" si="9"/>
        <v>84217.5</v>
      </c>
      <c r="L40" s="156">
        <v>21</v>
      </c>
      <c r="M40" s="156">
        <f t="shared" si="10"/>
        <v>0</v>
      </c>
      <c r="N40" s="155">
        <v>1.2E-4</v>
      </c>
      <c r="O40" s="155">
        <f t="shared" si="11"/>
        <v>0.1</v>
      </c>
      <c r="P40" s="155">
        <v>0</v>
      </c>
      <c r="Q40" s="155">
        <f t="shared" si="12"/>
        <v>0</v>
      </c>
      <c r="R40" s="156"/>
      <c r="S40" s="156" t="s">
        <v>1293</v>
      </c>
      <c r="T40" s="156" t="s">
        <v>1299</v>
      </c>
      <c r="U40" s="156">
        <v>0</v>
      </c>
      <c r="V40" s="156">
        <f t="shared" si="13"/>
        <v>0</v>
      </c>
      <c r="W40" s="156"/>
      <c r="X40" s="156" t="s">
        <v>199</v>
      </c>
      <c r="Y40" s="156" t="s">
        <v>200</v>
      </c>
      <c r="Z40" s="146"/>
      <c r="AA40" s="146"/>
      <c r="AB40" s="146"/>
      <c r="AC40" s="146"/>
      <c r="AD40" s="146"/>
      <c r="AE40" s="146"/>
      <c r="AF40" s="146"/>
      <c r="AG40" s="146" t="s">
        <v>677</v>
      </c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</row>
    <row r="41" spans="1:60" outlineLevel="1" x14ac:dyDescent="0.2">
      <c r="A41" s="173">
        <v>28</v>
      </c>
      <c r="B41" s="174" t="s">
        <v>1612</v>
      </c>
      <c r="C41" s="180" t="s">
        <v>1613</v>
      </c>
      <c r="D41" s="175" t="s">
        <v>220</v>
      </c>
      <c r="E41" s="176">
        <v>47</v>
      </c>
      <c r="F41" s="177"/>
      <c r="G41" s="178">
        <f t="shared" si="7"/>
        <v>0</v>
      </c>
      <c r="H41" s="157">
        <v>71.459999999999994</v>
      </c>
      <c r="I41" s="156">
        <f t="shared" si="8"/>
        <v>3358.62</v>
      </c>
      <c r="J41" s="157">
        <v>0</v>
      </c>
      <c r="K41" s="156">
        <f t="shared" si="9"/>
        <v>0</v>
      </c>
      <c r="L41" s="156">
        <v>21</v>
      </c>
      <c r="M41" s="156">
        <f t="shared" si="10"/>
        <v>0</v>
      </c>
      <c r="N41" s="155">
        <v>4.0000000000000002E-4</v>
      </c>
      <c r="O41" s="155">
        <f t="shared" si="11"/>
        <v>0.02</v>
      </c>
      <c r="P41" s="155">
        <v>0</v>
      </c>
      <c r="Q41" s="155">
        <f t="shared" si="12"/>
        <v>0</v>
      </c>
      <c r="R41" s="156"/>
      <c r="S41" s="156" t="s">
        <v>197</v>
      </c>
      <c r="T41" s="156" t="s">
        <v>198</v>
      </c>
      <c r="U41" s="156">
        <v>0</v>
      </c>
      <c r="V41" s="156">
        <f t="shared" si="13"/>
        <v>0</v>
      </c>
      <c r="W41" s="156"/>
      <c r="X41" s="156" t="s">
        <v>209</v>
      </c>
      <c r="Y41" s="156" t="s">
        <v>200</v>
      </c>
      <c r="Z41" s="146"/>
      <c r="AA41" s="146"/>
      <c r="AB41" s="146"/>
      <c r="AC41" s="146"/>
      <c r="AD41" s="146"/>
      <c r="AE41" s="146"/>
      <c r="AF41" s="146"/>
      <c r="AG41" s="146" t="s">
        <v>210</v>
      </c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</row>
    <row r="42" spans="1:60" outlineLevel="1" x14ac:dyDescent="0.2">
      <c r="A42" s="173">
        <v>29</v>
      </c>
      <c r="B42" s="174" t="s">
        <v>1614</v>
      </c>
      <c r="C42" s="180" t="s">
        <v>1615</v>
      </c>
      <c r="D42" s="175" t="s">
        <v>220</v>
      </c>
      <c r="E42" s="176">
        <v>4700</v>
      </c>
      <c r="F42" s="177"/>
      <c r="G42" s="178">
        <f t="shared" si="7"/>
        <v>0</v>
      </c>
      <c r="H42" s="157">
        <v>0.5</v>
      </c>
      <c r="I42" s="156">
        <f t="shared" si="8"/>
        <v>2350</v>
      </c>
      <c r="J42" s="157">
        <v>0</v>
      </c>
      <c r="K42" s="156">
        <f t="shared" si="9"/>
        <v>0</v>
      </c>
      <c r="L42" s="156">
        <v>21</v>
      </c>
      <c r="M42" s="156">
        <f t="shared" si="10"/>
        <v>0</v>
      </c>
      <c r="N42" s="155">
        <v>0</v>
      </c>
      <c r="O42" s="155">
        <f t="shared" si="11"/>
        <v>0</v>
      </c>
      <c r="P42" s="155">
        <v>0</v>
      </c>
      <c r="Q42" s="155">
        <f t="shared" si="12"/>
        <v>0</v>
      </c>
      <c r="R42" s="156"/>
      <c r="S42" s="156" t="s">
        <v>197</v>
      </c>
      <c r="T42" s="156" t="s">
        <v>198</v>
      </c>
      <c r="U42" s="156">
        <v>0</v>
      </c>
      <c r="V42" s="156">
        <f t="shared" si="13"/>
        <v>0</v>
      </c>
      <c r="W42" s="156"/>
      <c r="X42" s="156" t="s">
        <v>209</v>
      </c>
      <c r="Y42" s="156" t="s">
        <v>200</v>
      </c>
      <c r="Z42" s="146"/>
      <c r="AA42" s="146"/>
      <c r="AB42" s="146"/>
      <c r="AC42" s="146"/>
      <c r="AD42" s="146"/>
      <c r="AE42" s="146"/>
      <c r="AF42" s="146"/>
      <c r="AG42" s="146" t="s">
        <v>210</v>
      </c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</row>
    <row r="43" spans="1:60" ht="45" outlineLevel="1" x14ac:dyDescent="0.2">
      <c r="A43" s="173">
        <v>30</v>
      </c>
      <c r="B43" s="174" t="s">
        <v>1616</v>
      </c>
      <c r="C43" s="180" t="s">
        <v>1617</v>
      </c>
      <c r="D43" s="175" t="s">
        <v>283</v>
      </c>
      <c r="E43" s="176">
        <v>0.70099999999999996</v>
      </c>
      <c r="F43" s="177"/>
      <c r="G43" s="178">
        <f t="shared" si="7"/>
        <v>0</v>
      </c>
      <c r="H43" s="157">
        <v>0</v>
      </c>
      <c r="I43" s="156">
        <f t="shared" si="8"/>
        <v>0</v>
      </c>
      <c r="J43" s="157">
        <v>1640</v>
      </c>
      <c r="K43" s="156">
        <f t="shared" si="9"/>
        <v>1149.6400000000001</v>
      </c>
      <c r="L43" s="156">
        <v>21</v>
      </c>
      <c r="M43" s="156">
        <f t="shared" si="10"/>
        <v>0</v>
      </c>
      <c r="N43" s="155">
        <v>0</v>
      </c>
      <c r="O43" s="155">
        <f t="shared" si="11"/>
        <v>0</v>
      </c>
      <c r="P43" s="155">
        <v>0</v>
      </c>
      <c r="Q43" s="155">
        <f t="shared" si="12"/>
        <v>0</v>
      </c>
      <c r="R43" s="156"/>
      <c r="S43" s="156" t="s">
        <v>231</v>
      </c>
      <c r="T43" s="156" t="s">
        <v>1294</v>
      </c>
      <c r="U43" s="156">
        <v>3.246</v>
      </c>
      <c r="V43" s="156">
        <f t="shared" si="13"/>
        <v>2.2799999999999998</v>
      </c>
      <c r="W43" s="156"/>
      <c r="X43" s="156" t="s">
        <v>199</v>
      </c>
      <c r="Y43" s="156" t="s">
        <v>200</v>
      </c>
      <c r="Z43" s="146"/>
      <c r="AA43" s="146"/>
      <c r="AB43" s="146"/>
      <c r="AC43" s="146"/>
      <c r="AD43" s="146"/>
      <c r="AE43" s="146"/>
      <c r="AF43" s="146"/>
      <c r="AG43" s="146" t="s">
        <v>677</v>
      </c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</row>
    <row r="44" spans="1:60" x14ac:dyDescent="0.2">
      <c r="A44" s="160" t="s">
        <v>192</v>
      </c>
      <c r="B44" s="161" t="s">
        <v>136</v>
      </c>
      <c r="C44" s="179" t="s">
        <v>137</v>
      </c>
      <c r="D44" s="162"/>
      <c r="E44" s="163"/>
      <c r="F44" s="164"/>
      <c r="G44" s="165">
        <f>SUMIF(AG45:AG52,"&lt;&gt;NOR",G45:G52)</f>
        <v>0</v>
      </c>
      <c r="H44" s="159"/>
      <c r="I44" s="159">
        <f>SUM(I45:I52)</f>
        <v>0</v>
      </c>
      <c r="J44" s="159"/>
      <c r="K44" s="159">
        <f>SUM(K45:K52)</f>
        <v>166729</v>
      </c>
      <c r="L44" s="159"/>
      <c r="M44" s="159">
        <f>SUM(M45:M52)</f>
        <v>0</v>
      </c>
      <c r="N44" s="158"/>
      <c r="O44" s="158">
        <f>SUM(O45:O52)</f>
        <v>0.11</v>
      </c>
      <c r="P44" s="158"/>
      <c r="Q44" s="158">
        <f>SUM(Q45:Q52)</f>
        <v>0</v>
      </c>
      <c r="R44" s="159"/>
      <c r="S44" s="159"/>
      <c r="T44" s="159"/>
      <c r="U44" s="159"/>
      <c r="V44" s="159">
        <f>SUM(V45:V52)</f>
        <v>0.27</v>
      </c>
      <c r="W44" s="159"/>
      <c r="X44" s="159"/>
      <c r="Y44" s="159"/>
      <c r="AG44" t="s">
        <v>193</v>
      </c>
    </row>
    <row r="45" spans="1:60" ht="45" outlineLevel="1" x14ac:dyDescent="0.2">
      <c r="A45" s="173">
        <v>31</v>
      </c>
      <c r="B45" s="174" t="s">
        <v>1618</v>
      </c>
      <c r="C45" s="180" t="s">
        <v>1619</v>
      </c>
      <c r="D45" s="175" t="s">
        <v>196</v>
      </c>
      <c r="E45" s="176">
        <v>19</v>
      </c>
      <c r="F45" s="177"/>
      <c r="G45" s="178">
        <f t="shared" ref="G45:G52" si="14">ROUND(E45*F45,2)</f>
        <v>0</v>
      </c>
      <c r="H45" s="157">
        <v>0</v>
      </c>
      <c r="I45" s="156">
        <f t="shared" ref="I45:I52" si="15">ROUND(E45*H45,2)</f>
        <v>0</v>
      </c>
      <c r="J45" s="157">
        <v>1940</v>
      </c>
      <c r="K45" s="156">
        <f t="shared" ref="K45:K52" si="16">ROUND(E45*J45,2)</f>
        <v>36860</v>
      </c>
      <c r="L45" s="156">
        <v>21</v>
      </c>
      <c r="M45" s="156">
        <f t="shared" ref="M45:M52" si="17">G45*(1+L45/100)</f>
        <v>0</v>
      </c>
      <c r="N45" s="155">
        <v>6.9999999999999999E-4</v>
      </c>
      <c r="O45" s="155">
        <f t="shared" ref="O45:O52" si="18">ROUND(E45*N45,2)</f>
        <v>0.01</v>
      </c>
      <c r="P45" s="155">
        <v>0</v>
      </c>
      <c r="Q45" s="155">
        <f t="shared" ref="Q45:Q52" si="19">ROUND(E45*P45,2)</f>
        <v>0</v>
      </c>
      <c r="R45" s="156"/>
      <c r="S45" s="156" t="s">
        <v>1293</v>
      </c>
      <c r="T45" s="156" t="s">
        <v>1299</v>
      </c>
      <c r="U45" s="156">
        <v>0</v>
      </c>
      <c r="V45" s="156">
        <f t="shared" ref="V45:V52" si="20">ROUND(E45*U45,2)</f>
        <v>0</v>
      </c>
      <c r="W45" s="156"/>
      <c r="X45" s="156" t="s">
        <v>199</v>
      </c>
      <c r="Y45" s="156" t="s">
        <v>200</v>
      </c>
      <c r="Z45" s="146"/>
      <c r="AA45" s="146"/>
      <c r="AB45" s="146"/>
      <c r="AC45" s="146"/>
      <c r="AD45" s="146"/>
      <c r="AE45" s="146"/>
      <c r="AF45" s="146"/>
      <c r="AG45" s="146" t="s">
        <v>677</v>
      </c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</row>
    <row r="46" spans="1:60" ht="33.75" outlineLevel="1" x14ac:dyDescent="0.2">
      <c r="A46" s="173">
        <v>32</v>
      </c>
      <c r="B46" s="174" t="s">
        <v>1620</v>
      </c>
      <c r="C46" s="180" t="s">
        <v>1621</v>
      </c>
      <c r="D46" s="175" t="s">
        <v>220</v>
      </c>
      <c r="E46" s="176">
        <v>91</v>
      </c>
      <c r="F46" s="177"/>
      <c r="G46" s="178">
        <f t="shared" si="14"/>
        <v>0</v>
      </c>
      <c r="H46" s="157">
        <v>0</v>
      </c>
      <c r="I46" s="156">
        <f t="shared" si="15"/>
        <v>0</v>
      </c>
      <c r="J46" s="157">
        <v>356</v>
      </c>
      <c r="K46" s="156">
        <f t="shared" si="16"/>
        <v>32396</v>
      </c>
      <c r="L46" s="156">
        <v>21</v>
      </c>
      <c r="M46" s="156">
        <f t="shared" si="17"/>
        <v>0</v>
      </c>
      <c r="N46" s="155">
        <v>2.2000000000000001E-4</v>
      </c>
      <c r="O46" s="155">
        <f t="shared" si="18"/>
        <v>0.02</v>
      </c>
      <c r="P46" s="155">
        <v>0</v>
      </c>
      <c r="Q46" s="155">
        <f t="shared" si="19"/>
        <v>0</v>
      </c>
      <c r="R46" s="156"/>
      <c r="S46" s="156" t="s">
        <v>1293</v>
      </c>
      <c r="T46" s="156" t="s">
        <v>1294</v>
      </c>
      <c r="U46" s="156">
        <v>0</v>
      </c>
      <c r="V46" s="156">
        <f t="shared" si="20"/>
        <v>0</v>
      </c>
      <c r="W46" s="156"/>
      <c r="X46" s="156" t="s">
        <v>199</v>
      </c>
      <c r="Y46" s="156" t="s">
        <v>200</v>
      </c>
      <c r="Z46" s="146"/>
      <c r="AA46" s="146"/>
      <c r="AB46" s="146"/>
      <c r="AC46" s="146"/>
      <c r="AD46" s="146"/>
      <c r="AE46" s="146"/>
      <c r="AF46" s="146"/>
      <c r="AG46" s="146" t="s">
        <v>677</v>
      </c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</row>
    <row r="47" spans="1:60" ht="33.75" outlineLevel="1" x14ac:dyDescent="0.2">
      <c r="A47" s="173">
        <v>33</v>
      </c>
      <c r="B47" s="174" t="s">
        <v>1622</v>
      </c>
      <c r="C47" s="180" t="s">
        <v>1623</v>
      </c>
      <c r="D47" s="175" t="s">
        <v>220</v>
      </c>
      <c r="E47" s="176">
        <v>19</v>
      </c>
      <c r="F47" s="177"/>
      <c r="G47" s="178">
        <f t="shared" si="14"/>
        <v>0</v>
      </c>
      <c r="H47" s="157">
        <v>0</v>
      </c>
      <c r="I47" s="156">
        <f t="shared" si="15"/>
        <v>0</v>
      </c>
      <c r="J47" s="157">
        <v>319</v>
      </c>
      <c r="K47" s="156">
        <f t="shared" si="16"/>
        <v>6061</v>
      </c>
      <c r="L47" s="156">
        <v>21</v>
      </c>
      <c r="M47" s="156">
        <f t="shared" si="17"/>
        <v>0</v>
      </c>
      <c r="N47" s="155">
        <v>2.5999999999999998E-4</v>
      </c>
      <c r="O47" s="155">
        <f t="shared" si="18"/>
        <v>0</v>
      </c>
      <c r="P47" s="155">
        <v>0</v>
      </c>
      <c r="Q47" s="155">
        <f t="shared" si="19"/>
        <v>0</v>
      </c>
      <c r="R47" s="156"/>
      <c r="S47" s="156" t="s">
        <v>1293</v>
      </c>
      <c r="T47" s="156" t="s">
        <v>1299</v>
      </c>
      <c r="U47" s="156">
        <v>0</v>
      </c>
      <c r="V47" s="156">
        <f t="shared" si="20"/>
        <v>0</v>
      </c>
      <c r="W47" s="156"/>
      <c r="X47" s="156" t="s">
        <v>199</v>
      </c>
      <c r="Y47" s="156" t="s">
        <v>200</v>
      </c>
      <c r="Z47" s="146"/>
      <c r="AA47" s="146"/>
      <c r="AB47" s="146"/>
      <c r="AC47" s="146"/>
      <c r="AD47" s="146"/>
      <c r="AE47" s="146"/>
      <c r="AF47" s="146"/>
      <c r="AG47" s="146" t="s">
        <v>677</v>
      </c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</row>
    <row r="48" spans="1:60" ht="33.75" outlineLevel="1" x14ac:dyDescent="0.2">
      <c r="A48" s="173">
        <v>34</v>
      </c>
      <c r="B48" s="174" t="s">
        <v>1624</v>
      </c>
      <c r="C48" s="180" t="s">
        <v>1625</v>
      </c>
      <c r="D48" s="175" t="s">
        <v>220</v>
      </c>
      <c r="E48" s="176">
        <v>10</v>
      </c>
      <c r="F48" s="177"/>
      <c r="G48" s="178">
        <f t="shared" si="14"/>
        <v>0</v>
      </c>
      <c r="H48" s="157">
        <v>0</v>
      </c>
      <c r="I48" s="156">
        <f t="shared" si="15"/>
        <v>0</v>
      </c>
      <c r="J48" s="157">
        <v>580</v>
      </c>
      <c r="K48" s="156">
        <f t="shared" si="16"/>
        <v>5800</v>
      </c>
      <c r="L48" s="156">
        <v>21</v>
      </c>
      <c r="M48" s="156">
        <f t="shared" si="17"/>
        <v>0</v>
      </c>
      <c r="N48" s="155">
        <v>3.6999999999999999E-4</v>
      </c>
      <c r="O48" s="155">
        <f t="shared" si="18"/>
        <v>0</v>
      </c>
      <c r="P48" s="155">
        <v>0</v>
      </c>
      <c r="Q48" s="155">
        <f t="shared" si="19"/>
        <v>0</v>
      </c>
      <c r="R48" s="156"/>
      <c r="S48" s="156" t="s">
        <v>1293</v>
      </c>
      <c r="T48" s="156" t="s">
        <v>1299</v>
      </c>
      <c r="U48" s="156">
        <v>0</v>
      </c>
      <c r="V48" s="156">
        <f t="shared" si="20"/>
        <v>0</v>
      </c>
      <c r="W48" s="156"/>
      <c r="X48" s="156" t="s">
        <v>199</v>
      </c>
      <c r="Y48" s="156" t="s">
        <v>200</v>
      </c>
      <c r="Z48" s="146"/>
      <c r="AA48" s="146"/>
      <c r="AB48" s="146"/>
      <c r="AC48" s="146"/>
      <c r="AD48" s="146"/>
      <c r="AE48" s="146"/>
      <c r="AF48" s="146"/>
      <c r="AG48" s="146" t="s">
        <v>677</v>
      </c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</row>
    <row r="49" spans="1:60" outlineLevel="1" x14ac:dyDescent="0.2">
      <c r="A49" s="173">
        <v>35</v>
      </c>
      <c r="B49" s="174" t="s">
        <v>1626</v>
      </c>
      <c r="C49" s="180" t="s">
        <v>1627</v>
      </c>
      <c r="D49" s="175" t="s">
        <v>220</v>
      </c>
      <c r="E49" s="176">
        <v>91</v>
      </c>
      <c r="F49" s="177"/>
      <c r="G49" s="178">
        <f t="shared" si="14"/>
        <v>0</v>
      </c>
      <c r="H49" s="157">
        <v>0</v>
      </c>
      <c r="I49" s="156">
        <f t="shared" si="15"/>
        <v>0</v>
      </c>
      <c r="J49" s="157">
        <v>324</v>
      </c>
      <c r="K49" s="156">
        <f t="shared" si="16"/>
        <v>29484</v>
      </c>
      <c r="L49" s="156">
        <v>21</v>
      </c>
      <c r="M49" s="156">
        <f t="shared" si="17"/>
        <v>0</v>
      </c>
      <c r="N49" s="155">
        <v>1.1E-4</v>
      </c>
      <c r="O49" s="155">
        <f t="shared" si="18"/>
        <v>0.01</v>
      </c>
      <c r="P49" s="155">
        <v>0</v>
      </c>
      <c r="Q49" s="155">
        <f t="shared" si="19"/>
        <v>0</v>
      </c>
      <c r="R49" s="156"/>
      <c r="S49" s="156" t="s">
        <v>1293</v>
      </c>
      <c r="T49" s="156" t="s">
        <v>1294</v>
      </c>
      <c r="U49" s="156">
        <v>0</v>
      </c>
      <c r="V49" s="156">
        <f t="shared" si="20"/>
        <v>0</v>
      </c>
      <c r="W49" s="156"/>
      <c r="X49" s="156" t="s">
        <v>199</v>
      </c>
      <c r="Y49" s="156" t="s">
        <v>200</v>
      </c>
      <c r="Z49" s="146"/>
      <c r="AA49" s="146"/>
      <c r="AB49" s="146"/>
      <c r="AC49" s="146"/>
      <c r="AD49" s="146"/>
      <c r="AE49" s="146"/>
      <c r="AF49" s="146"/>
      <c r="AG49" s="146" t="s">
        <v>677</v>
      </c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</row>
    <row r="50" spans="1:60" outlineLevel="1" x14ac:dyDescent="0.2">
      <c r="A50" s="173">
        <v>36</v>
      </c>
      <c r="B50" s="174" t="s">
        <v>1628</v>
      </c>
      <c r="C50" s="180" t="s">
        <v>1629</v>
      </c>
      <c r="D50" s="175" t="s">
        <v>220</v>
      </c>
      <c r="E50" s="176">
        <v>182</v>
      </c>
      <c r="F50" s="177"/>
      <c r="G50" s="178">
        <f t="shared" si="14"/>
        <v>0</v>
      </c>
      <c r="H50" s="157">
        <v>0</v>
      </c>
      <c r="I50" s="156">
        <f t="shared" si="15"/>
        <v>0</v>
      </c>
      <c r="J50" s="157">
        <v>185</v>
      </c>
      <c r="K50" s="156">
        <f t="shared" si="16"/>
        <v>33670</v>
      </c>
      <c r="L50" s="156">
        <v>21</v>
      </c>
      <c r="M50" s="156">
        <f t="shared" si="17"/>
        <v>0</v>
      </c>
      <c r="N50" s="155">
        <v>2.5000000000000001E-4</v>
      </c>
      <c r="O50" s="155">
        <f t="shared" si="18"/>
        <v>0.05</v>
      </c>
      <c r="P50" s="155">
        <v>0</v>
      </c>
      <c r="Q50" s="155">
        <f t="shared" si="19"/>
        <v>0</v>
      </c>
      <c r="R50" s="156"/>
      <c r="S50" s="156" t="s">
        <v>1293</v>
      </c>
      <c r="T50" s="156" t="s">
        <v>1299</v>
      </c>
      <c r="U50" s="156">
        <v>0</v>
      </c>
      <c r="V50" s="156">
        <f t="shared" si="20"/>
        <v>0</v>
      </c>
      <c r="W50" s="156"/>
      <c r="X50" s="156" t="s">
        <v>199</v>
      </c>
      <c r="Y50" s="156" t="s">
        <v>200</v>
      </c>
      <c r="Z50" s="146"/>
      <c r="AA50" s="146"/>
      <c r="AB50" s="146"/>
      <c r="AC50" s="146"/>
      <c r="AD50" s="146"/>
      <c r="AE50" s="146"/>
      <c r="AF50" s="146"/>
      <c r="AG50" s="146" t="s">
        <v>677</v>
      </c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</row>
    <row r="51" spans="1:60" ht="22.5" outlineLevel="1" x14ac:dyDescent="0.2">
      <c r="A51" s="173">
        <v>37</v>
      </c>
      <c r="B51" s="174" t="s">
        <v>1630</v>
      </c>
      <c r="C51" s="180" t="s">
        <v>1631</v>
      </c>
      <c r="D51" s="175" t="s">
        <v>220</v>
      </c>
      <c r="E51" s="176">
        <v>72</v>
      </c>
      <c r="F51" s="177"/>
      <c r="G51" s="178">
        <f t="shared" si="14"/>
        <v>0</v>
      </c>
      <c r="H51" s="157">
        <v>0</v>
      </c>
      <c r="I51" s="156">
        <f t="shared" si="15"/>
        <v>0</v>
      </c>
      <c r="J51" s="157">
        <v>310</v>
      </c>
      <c r="K51" s="156">
        <f t="shared" si="16"/>
        <v>22320</v>
      </c>
      <c r="L51" s="156">
        <v>21</v>
      </c>
      <c r="M51" s="156">
        <f t="shared" si="17"/>
        <v>0</v>
      </c>
      <c r="N51" s="155">
        <v>2.4000000000000001E-4</v>
      </c>
      <c r="O51" s="155">
        <f t="shared" si="18"/>
        <v>0.02</v>
      </c>
      <c r="P51" s="155">
        <v>0</v>
      </c>
      <c r="Q51" s="155">
        <f t="shared" si="19"/>
        <v>0</v>
      </c>
      <c r="R51" s="156"/>
      <c r="S51" s="156" t="s">
        <v>1293</v>
      </c>
      <c r="T51" s="156" t="s">
        <v>1299</v>
      </c>
      <c r="U51" s="156">
        <v>0</v>
      </c>
      <c r="V51" s="156">
        <f t="shared" si="20"/>
        <v>0</v>
      </c>
      <c r="W51" s="156"/>
      <c r="X51" s="156" t="s">
        <v>199</v>
      </c>
      <c r="Y51" s="156" t="s">
        <v>200</v>
      </c>
      <c r="Z51" s="146"/>
      <c r="AA51" s="146"/>
      <c r="AB51" s="146"/>
      <c r="AC51" s="146"/>
      <c r="AD51" s="146"/>
      <c r="AE51" s="146"/>
      <c r="AF51" s="146"/>
      <c r="AG51" s="146" t="s">
        <v>677</v>
      </c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</row>
    <row r="52" spans="1:60" ht="45" outlineLevel="1" x14ac:dyDescent="0.2">
      <c r="A52" s="173">
        <v>38</v>
      </c>
      <c r="B52" s="174" t="s">
        <v>1632</v>
      </c>
      <c r="C52" s="180" t="s">
        <v>1633</v>
      </c>
      <c r="D52" s="175" t="s">
        <v>283</v>
      </c>
      <c r="E52" s="176">
        <v>0.115</v>
      </c>
      <c r="F52" s="177"/>
      <c r="G52" s="178">
        <f t="shared" si="14"/>
        <v>0</v>
      </c>
      <c r="H52" s="157">
        <v>0</v>
      </c>
      <c r="I52" s="156">
        <f t="shared" si="15"/>
        <v>0</v>
      </c>
      <c r="J52" s="157">
        <v>1200</v>
      </c>
      <c r="K52" s="156">
        <f t="shared" si="16"/>
        <v>138</v>
      </c>
      <c r="L52" s="156">
        <v>21</v>
      </c>
      <c r="M52" s="156">
        <f t="shared" si="17"/>
        <v>0</v>
      </c>
      <c r="N52" s="155">
        <v>0</v>
      </c>
      <c r="O52" s="155">
        <f t="shared" si="18"/>
        <v>0</v>
      </c>
      <c r="P52" s="155">
        <v>0</v>
      </c>
      <c r="Q52" s="155">
        <f t="shared" si="19"/>
        <v>0</v>
      </c>
      <c r="R52" s="156"/>
      <c r="S52" s="156" t="s">
        <v>231</v>
      </c>
      <c r="T52" s="156" t="s">
        <v>1294</v>
      </c>
      <c r="U52" s="156">
        <v>2.351</v>
      </c>
      <c r="V52" s="156">
        <f t="shared" si="20"/>
        <v>0.27</v>
      </c>
      <c r="W52" s="156"/>
      <c r="X52" s="156" t="s">
        <v>199</v>
      </c>
      <c r="Y52" s="156" t="s">
        <v>200</v>
      </c>
      <c r="Z52" s="146"/>
      <c r="AA52" s="146"/>
      <c r="AB52" s="146"/>
      <c r="AC52" s="146"/>
      <c r="AD52" s="146"/>
      <c r="AE52" s="146"/>
      <c r="AF52" s="146"/>
      <c r="AG52" s="146" t="s">
        <v>677</v>
      </c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</row>
    <row r="53" spans="1:60" x14ac:dyDescent="0.2">
      <c r="A53" s="160" t="s">
        <v>192</v>
      </c>
      <c r="B53" s="161" t="s">
        <v>138</v>
      </c>
      <c r="C53" s="179" t="s">
        <v>139</v>
      </c>
      <c r="D53" s="162"/>
      <c r="E53" s="163"/>
      <c r="F53" s="164"/>
      <c r="G53" s="165">
        <f>SUMIF(AG54:AG61,"&lt;&gt;NOR",G54:G61)</f>
        <v>0</v>
      </c>
      <c r="H53" s="159"/>
      <c r="I53" s="159">
        <f>SUM(I54:I61)</f>
        <v>0</v>
      </c>
      <c r="J53" s="159"/>
      <c r="K53" s="159">
        <f>SUM(K54:K61)</f>
        <v>722534.5</v>
      </c>
      <c r="L53" s="159"/>
      <c r="M53" s="159">
        <f>SUM(M54:M61)</f>
        <v>0</v>
      </c>
      <c r="N53" s="158"/>
      <c r="O53" s="158">
        <f>SUM(O54:O61)</f>
        <v>2.68</v>
      </c>
      <c r="P53" s="158"/>
      <c r="Q53" s="158">
        <f>SUM(Q54:Q61)</f>
        <v>0</v>
      </c>
      <c r="R53" s="159"/>
      <c r="S53" s="159"/>
      <c r="T53" s="159"/>
      <c r="U53" s="159"/>
      <c r="V53" s="159">
        <f>SUM(V54:V61)</f>
        <v>31.71</v>
      </c>
      <c r="W53" s="159"/>
      <c r="X53" s="159"/>
      <c r="Y53" s="159"/>
      <c r="AG53" t="s">
        <v>193</v>
      </c>
    </row>
    <row r="54" spans="1:60" outlineLevel="1" x14ac:dyDescent="0.2">
      <c r="A54" s="173">
        <v>39</v>
      </c>
      <c r="B54" s="174" t="s">
        <v>1634</v>
      </c>
      <c r="C54" s="180" t="s">
        <v>1635</v>
      </c>
      <c r="D54" s="175" t="s">
        <v>533</v>
      </c>
      <c r="E54" s="176">
        <v>1</v>
      </c>
      <c r="F54" s="177"/>
      <c r="G54" s="178">
        <f t="shared" ref="G54:G61" si="21">ROUND(E54*F54,2)</f>
        <v>0</v>
      </c>
      <c r="H54" s="157">
        <v>0</v>
      </c>
      <c r="I54" s="156">
        <f t="shared" ref="I54:I61" si="22">ROUND(E54*H54,2)</f>
        <v>0</v>
      </c>
      <c r="J54" s="157">
        <v>38000</v>
      </c>
      <c r="K54" s="156">
        <f t="shared" ref="K54:K61" si="23">ROUND(E54*J54,2)</f>
        <v>38000</v>
      </c>
      <c r="L54" s="156">
        <v>21</v>
      </c>
      <c r="M54" s="156">
        <f t="shared" ref="M54:M61" si="24">G54*(1+L54/100)</f>
        <v>0</v>
      </c>
      <c r="N54" s="155">
        <v>0</v>
      </c>
      <c r="O54" s="155">
        <f t="shared" ref="O54:O61" si="25">ROUND(E54*N54,2)</f>
        <v>0</v>
      </c>
      <c r="P54" s="155">
        <v>0</v>
      </c>
      <c r="Q54" s="155">
        <f t="shared" ref="Q54:Q61" si="26">ROUND(E54*P54,2)</f>
        <v>0</v>
      </c>
      <c r="R54" s="156"/>
      <c r="S54" s="156" t="s">
        <v>197</v>
      </c>
      <c r="T54" s="156" t="s">
        <v>198</v>
      </c>
      <c r="U54" s="156">
        <v>0</v>
      </c>
      <c r="V54" s="156">
        <f t="shared" ref="V54:V61" si="27">ROUND(E54*U54,2)</f>
        <v>0</v>
      </c>
      <c r="W54" s="156"/>
      <c r="X54" s="156" t="s">
        <v>199</v>
      </c>
      <c r="Y54" s="156" t="s">
        <v>200</v>
      </c>
      <c r="Z54" s="146"/>
      <c r="AA54" s="146"/>
      <c r="AB54" s="146"/>
      <c r="AC54" s="146"/>
      <c r="AD54" s="146"/>
      <c r="AE54" s="146"/>
      <c r="AF54" s="146"/>
      <c r="AG54" s="146" t="s">
        <v>677</v>
      </c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</row>
    <row r="55" spans="1:60" ht="33.75" outlineLevel="1" x14ac:dyDescent="0.2">
      <c r="A55" s="173">
        <v>40</v>
      </c>
      <c r="B55" s="174" t="s">
        <v>1636</v>
      </c>
      <c r="C55" s="180" t="s">
        <v>1637</v>
      </c>
      <c r="D55" s="175" t="s">
        <v>220</v>
      </c>
      <c r="E55" s="176">
        <v>91</v>
      </c>
      <c r="F55" s="177"/>
      <c r="G55" s="178">
        <f t="shared" si="21"/>
        <v>0</v>
      </c>
      <c r="H55" s="157">
        <v>0</v>
      </c>
      <c r="I55" s="156">
        <f t="shared" si="22"/>
        <v>0</v>
      </c>
      <c r="J55" s="157">
        <v>143</v>
      </c>
      <c r="K55" s="156">
        <f t="shared" si="23"/>
        <v>13013</v>
      </c>
      <c r="L55" s="156">
        <v>21</v>
      </c>
      <c r="M55" s="156">
        <f t="shared" si="24"/>
        <v>0</v>
      </c>
      <c r="N55" s="155">
        <v>0</v>
      </c>
      <c r="O55" s="155">
        <f t="shared" si="25"/>
        <v>0</v>
      </c>
      <c r="P55" s="155">
        <v>0</v>
      </c>
      <c r="Q55" s="155">
        <f t="shared" si="26"/>
        <v>0</v>
      </c>
      <c r="R55" s="156"/>
      <c r="S55" s="156" t="s">
        <v>231</v>
      </c>
      <c r="T55" s="156" t="s">
        <v>1299</v>
      </c>
      <c r="U55" s="156">
        <v>0.26800000000000002</v>
      </c>
      <c r="V55" s="156">
        <f t="shared" si="27"/>
        <v>24.39</v>
      </c>
      <c r="W55" s="156"/>
      <c r="X55" s="156" t="s">
        <v>199</v>
      </c>
      <c r="Y55" s="156" t="s">
        <v>200</v>
      </c>
      <c r="Z55" s="146"/>
      <c r="AA55" s="146"/>
      <c r="AB55" s="146"/>
      <c r="AC55" s="146"/>
      <c r="AD55" s="146"/>
      <c r="AE55" s="146"/>
      <c r="AF55" s="146"/>
      <c r="AG55" s="146" t="s">
        <v>677</v>
      </c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</row>
    <row r="56" spans="1:60" ht="45" outlineLevel="1" x14ac:dyDescent="0.2">
      <c r="A56" s="173">
        <v>41</v>
      </c>
      <c r="B56" s="174" t="s">
        <v>1638</v>
      </c>
      <c r="C56" s="180" t="s">
        <v>1639</v>
      </c>
      <c r="D56" s="175" t="s">
        <v>220</v>
      </c>
      <c r="E56" s="176">
        <v>30</v>
      </c>
      <c r="F56" s="177"/>
      <c r="G56" s="178">
        <f t="shared" si="21"/>
        <v>0</v>
      </c>
      <c r="H56" s="157">
        <v>0</v>
      </c>
      <c r="I56" s="156">
        <f t="shared" si="22"/>
        <v>0</v>
      </c>
      <c r="J56" s="157">
        <v>5550</v>
      </c>
      <c r="K56" s="156">
        <f t="shared" si="23"/>
        <v>166500</v>
      </c>
      <c r="L56" s="156">
        <v>21</v>
      </c>
      <c r="M56" s="156">
        <f t="shared" si="24"/>
        <v>0</v>
      </c>
      <c r="N56" s="155">
        <v>1.942E-2</v>
      </c>
      <c r="O56" s="155">
        <f t="shared" si="25"/>
        <v>0.57999999999999996</v>
      </c>
      <c r="P56" s="155">
        <v>0</v>
      </c>
      <c r="Q56" s="155">
        <f t="shared" si="26"/>
        <v>0</v>
      </c>
      <c r="R56" s="156"/>
      <c r="S56" s="156" t="s">
        <v>1293</v>
      </c>
      <c r="T56" s="156" t="s">
        <v>1294</v>
      </c>
      <c r="U56" s="156">
        <v>0</v>
      </c>
      <c r="V56" s="156">
        <f t="shared" si="27"/>
        <v>0</v>
      </c>
      <c r="W56" s="156"/>
      <c r="X56" s="156" t="s">
        <v>199</v>
      </c>
      <c r="Y56" s="156" t="s">
        <v>200</v>
      </c>
      <c r="Z56" s="146"/>
      <c r="AA56" s="146"/>
      <c r="AB56" s="146"/>
      <c r="AC56" s="146"/>
      <c r="AD56" s="146"/>
      <c r="AE56" s="146"/>
      <c r="AF56" s="146"/>
      <c r="AG56" s="146" t="s">
        <v>677</v>
      </c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</row>
    <row r="57" spans="1:60" ht="45" outlineLevel="1" x14ac:dyDescent="0.2">
      <c r="A57" s="173">
        <v>42</v>
      </c>
      <c r="B57" s="174" t="s">
        <v>1640</v>
      </c>
      <c r="C57" s="180" t="s">
        <v>1641</v>
      </c>
      <c r="D57" s="175" t="s">
        <v>220</v>
      </c>
      <c r="E57" s="176">
        <v>38</v>
      </c>
      <c r="F57" s="177"/>
      <c r="G57" s="178">
        <f t="shared" si="21"/>
        <v>0</v>
      </c>
      <c r="H57" s="157">
        <v>0</v>
      </c>
      <c r="I57" s="156">
        <f t="shared" si="22"/>
        <v>0</v>
      </c>
      <c r="J57" s="157">
        <v>6800</v>
      </c>
      <c r="K57" s="156">
        <f t="shared" si="23"/>
        <v>258400</v>
      </c>
      <c r="L57" s="156">
        <v>21</v>
      </c>
      <c r="M57" s="156">
        <f t="shared" si="24"/>
        <v>0</v>
      </c>
      <c r="N57" s="155">
        <v>3.09E-2</v>
      </c>
      <c r="O57" s="155">
        <f t="shared" si="25"/>
        <v>1.17</v>
      </c>
      <c r="P57" s="155">
        <v>0</v>
      </c>
      <c r="Q57" s="155">
        <f t="shared" si="26"/>
        <v>0</v>
      </c>
      <c r="R57" s="156"/>
      <c r="S57" s="156" t="s">
        <v>1293</v>
      </c>
      <c r="T57" s="156" t="s">
        <v>1294</v>
      </c>
      <c r="U57" s="156">
        <v>0</v>
      </c>
      <c r="V57" s="156">
        <f t="shared" si="27"/>
        <v>0</v>
      </c>
      <c r="W57" s="156"/>
      <c r="X57" s="156" t="s">
        <v>199</v>
      </c>
      <c r="Y57" s="156" t="s">
        <v>200</v>
      </c>
      <c r="Z57" s="146"/>
      <c r="AA57" s="146"/>
      <c r="AB57" s="146"/>
      <c r="AC57" s="146"/>
      <c r="AD57" s="146"/>
      <c r="AE57" s="146"/>
      <c r="AF57" s="146"/>
      <c r="AG57" s="146" t="s">
        <v>677</v>
      </c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</row>
    <row r="58" spans="1:60" ht="45" outlineLevel="1" x14ac:dyDescent="0.2">
      <c r="A58" s="173">
        <v>43</v>
      </c>
      <c r="B58" s="174" t="s">
        <v>1642</v>
      </c>
      <c r="C58" s="180" t="s">
        <v>1643</v>
      </c>
      <c r="D58" s="175" t="s">
        <v>220</v>
      </c>
      <c r="E58" s="176">
        <v>14</v>
      </c>
      <c r="F58" s="177"/>
      <c r="G58" s="178">
        <f t="shared" si="21"/>
        <v>0</v>
      </c>
      <c r="H58" s="157">
        <v>0</v>
      </c>
      <c r="I58" s="156">
        <f t="shared" si="22"/>
        <v>0</v>
      </c>
      <c r="J58" s="157">
        <v>8050</v>
      </c>
      <c r="K58" s="156">
        <f t="shared" si="23"/>
        <v>112700</v>
      </c>
      <c r="L58" s="156">
        <v>21</v>
      </c>
      <c r="M58" s="156">
        <f t="shared" si="24"/>
        <v>0</v>
      </c>
      <c r="N58" s="155">
        <v>4.2380000000000001E-2</v>
      </c>
      <c r="O58" s="155">
        <f t="shared" si="25"/>
        <v>0.59</v>
      </c>
      <c r="P58" s="155">
        <v>0</v>
      </c>
      <c r="Q58" s="155">
        <f t="shared" si="26"/>
        <v>0</v>
      </c>
      <c r="R58" s="156"/>
      <c r="S58" s="156" t="s">
        <v>1293</v>
      </c>
      <c r="T58" s="156" t="s">
        <v>1294</v>
      </c>
      <c r="U58" s="156">
        <v>0</v>
      </c>
      <c r="V58" s="156">
        <f t="shared" si="27"/>
        <v>0</v>
      </c>
      <c r="W58" s="156"/>
      <c r="X58" s="156" t="s">
        <v>199</v>
      </c>
      <c r="Y58" s="156" t="s">
        <v>200</v>
      </c>
      <c r="Z58" s="146"/>
      <c r="AA58" s="146"/>
      <c r="AB58" s="146"/>
      <c r="AC58" s="146"/>
      <c r="AD58" s="146"/>
      <c r="AE58" s="146"/>
      <c r="AF58" s="146"/>
      <c r="AG58" s="146" t="s">
        <v>677</v>
      </c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</row>
    <row r="59" spans="1:60" ht="22.5" outlineLevel="1" x14ac:dyDescent="0.2">
      <c r="A59" s="173">
        <v>44</v>
      </c>
      <c r="B59" s="174" t="s">
        <v>1644</v>
      </c>
      <c r="C59" s="180" t="s">
        <v>1645</v>
      </c>
      <c r="D59" s="175" t="s">
        <v>220</v>
      </c>
      <c r="E59" s="176">
        <v>16</v>
      </c>
      <c r="F59" s="177"/>
      <c r="G59" s="178">
        <f t="shared" si="21"/>
        <v>0</v>
      </c>
      <c r="H59" s="157">
        <v>0</v>
      </c>
      <c r="I59" s="156">
        <f t="shared" si="22"/>
        <v>0</v>
      </c>
      <c r="J59" s="157">
        <v>6810</v>
      </c>
      <c r="K59" s="156">
        <f t="shared" si="23"/>
        <v>108960</v>
      </c>
      <c r="L59" s="156">
        <v>21</v>
      </c>
      <c r="M59" s="156">
        <f t="shared" si="24"/>
        <v>0</v>
      </c>
      <c r="N59" s="155">
        <v>1.7299999999999999E-2</v>
      </c>
      <c r="O59" s="155">
        <f t="shared" si="25"/>
        <v>0.28000000000000003</v>
      </c>
      <c r="P59" s="155">
        <v>0</v>
      </c>
      <c r="Q59" s="155">
        <f t="shared" si="26"/>
        <v>0</v>
      </c>
      <c r="R59" s="156"/>
      <c r="S59" s="156" t="s">
        <v>1293</v>
      </c>
      <c r="T59" s="156" t="s">
        <v>1294</v>
      </c>
      <c r="U59" s="156">
        <v>0</v>
      </c>
      <c r="V59" s="156">
        <f t="shared" si="27"/>
        <v>0</v>
      </c>
      <c r="W59" s="156"/>
      <c r="X59" s="156" t="s">
        <v>199</v>
      </c>
      <c r="Y59" s="156" t="s">
        <v>200</v>
      </c>
      <c r="Z59" s="146"/>
      <c r="AA59" s="146"/>
      <c r="AB59" s="146"/>
      <c r="AC59" s="146"/>
      <c r="AD59" s="146"/>
      <c r="AE59" s="146"/>
      <c r="AF59" s="146"/>
      <c r="AG59" s="146" t="s">
        <v>677</v>
      </c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</row>
    <row r="60" spans="1:60" ht="22.5" outlineLevel="1" x14ac:dyDescent="0.2">
      <c r="A60" s="173">
        <v>45</v>
      </c>
      <c r="B60" s="174" t="s">
        <v>1646</v>
      </c>
      <c r="C60" s="180" t="s">
        <v>1647</v>
      </c>
      <c r="D60" s="175" t="s">
        <v>220</v>
      </c>
      <c r="E60" s="176">
        <v>3</v>
      </c>
      <c r="F60" s="177"/>
      <c r="G60" s="178">
        <f t="shared" si="21"/>
        <v>0</v>
      </c>
      <c r="H60" s="157">
        <v>0</v>
      </c>
      <c r="I60" s="156">
        <f t="shared" si="22"/>
        <v>0</v>
      </c>
      <c r="J60" s="157">
        <v>7110</v>
      </c>
      <c r="K60" s="156">
        <f t="shared" si="23"/>
        <v>21330</v>
      </c>
      <c r="L60" s="156">
        <v>21</v>
      </c>
      <c r="M60" s="156">
        <f t="shared" si="24"/>
        <v>0</v>
      </c>
      <c r="N60" s="155">
        <v>2.1000000000000001E-2</v>
      </c>
      <c r="O60" s="155">
        <f t="shared" si="25"/>
        <v>0.06</v>
      </c>
      <c r="P60" s="155">
        <v>0</v>
      </c>
      <c r="Q60" s="155">
        <f t="shared" si="26"/>
        <v>0</v>
      </c>
      <c r="R60" s="156"/>
      <c r="S60" s="156" t="s">
        <v>1293</v>
      </c>
      <c r="T60" s="156" t="s">
        <v>1294</v>
      </c>
      <c r="U60" s="156">
        <v>0</v>
      </c>
      <c r="V60" s="156">
        <f t="shared" si="27"/>
        <v>0</v>
      </c>
      <c r="W60" s="156"/>
      <c r="X60" s="156" t="s">
        <v>199</v>
      </c>
      <c r="Y60" s="156" t="s">
        <v>200</v>
      </c>
      <c r="Z60" s="146"/>
      <c r="AA60" s="146"/>
      <c r="AB60" s="146"/>
      <c r="AC60" s="146"/>
      <c r="AD60" s="146"/>
      <c r="AE60" s="146"/>
      <c r="AF60" s="146"/>
      <c r="AG60" s="146" t="s">
        <v>677</v>
      </c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</row>
    <row r="61" spans="1:60" ht="45" outlineLevel="1" x14ac:dyDescent="0.2">
      <c r="A61" s="173">
        <v>46</v>
      </c>
      <c r="B61" s="174" t="s">
        <v>1648</v>
      </c>
      <c r="C61" s="180" t="s">
        <v>1649</v>
      </c>
      <c r="D61" s="175" t="s">
        <v>283</v>
      </c>
      <c r="E61" s="176">
        <v>2.69</v>
      </c>
      <c r="F61" s="177"/>
      <c r="G61" s="178">
        <f t="shared" si="21"/>
        <v>0</v>
      </c>
      <c r="H61" s="157">
        <v>0</v>
      </c>
      <c r="I61" s="156">
        <f t="shared" si="22"/>
        <v>0</v>
      </c>
      <c r="J61" s="157">
        <v>1350</v>
      </c>
      <c r="K61" s="156">
        <f t="shared" si="23"/>
        <v>3631.5</v>
      </c>
      <c r="L61" s="156">
        <v>21</v>
      </c>
      <c r="M61" s="156">
        <f t="shared" si="24"/>
        <v>0</v>
      </c>
      <c r="N61" s="155">
        <v>0</v>
      </c>
      <c r="O61" s="155">
        <f t="shared" si="25"/>
        <v>0</v>
      </c>
      <c r="P61" s="155">
        <v>0</v>
      </c>
      <c r="Q61" s="155">
        <f t="shared" si="26"/>
        <v>0</v>
      </c>
      <c r="R61" s="156"/>
      <c r="S61" s="156" t="s">
        <v>231</v>
      </c>
      <c r="T61" s="156" t="s">
        <v>1294</v>
      </c>
      <c r="U61" s="156">
        <v>2.72</v>
      </c>
      <c r="V61" s="156">
        <f t="shared" si="27"/>
        <v>7.32</v>
      </c>
      <c r="W61" s="156"/>
      <c r="X61" s="156" t="s">
        <v>199</v>
      </c>
      <c r="Y61" s="156" t="s">
        <v>200</v>
      </c>
      <c r="Z61" s="146"/>
      <c r="AA61" s="146"/>
      <c r="AB61" s="146"/>
      <c r="AC61" s="146"/>
      <c r="AD61" s="146"/>
      <c r="AE61" s="146"/>
      <c r="AF61" s="146"/>
      <c r="AG61" s="146" t="s">
        <v>677</v>
      </c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</row>
    <row r="62" spans="1:60" x14ac:dyDescent="0.2">
      <c r="A62" s="160" t="s">
        <v>192</v>
      </c>
      <c r="B62" s="161" t="s">
        <v>111</v>
      </c>
      <c r="C62" s="179" t="s">
        <v>112</v>
      </c>
      <c r="D62" s="162"/>
      <c r="E62" s="163"/>
      <c r="F62" s="164"/>
      <c r="G62" s="165">
        <f>SUMIF(AG63:AG63,"&lt;&gt;NOR",G63:G63)</f>
        <v>0</v>
      </c>
      <c r="H62" s="159"/>
      <c r="I62" s="159">
        <f>SUM(I63:I63)</f>
        <v>0</v>
      </c>
      <c r="J62" s="159"/>
      <c r="K62" s="159">
        <f>SUM(K63:K63)</f>
        <v>11976</v>
      </c>
      <c r="L62" s="159"/>
      <c r="M62" s="159">
        <f>SUM(M63:M63)</f>
        <v>0</v>
      </c>
      <c r="N62" s="158"/>
      <c r="O62" s="158">
        <f>SUM(O63:O63)</f>
        <v>0</v>
      </c>
      <c r="P62" s="158"/>
      <c r="Q62" s="158">
        <f>SUM(Q63:Q63)</f>
        <v>0</v>
      </c>
      <c r="R62" s="159"/>
      <c r="S62" s="159"/>
      <c r="T62" s="159"/>
      <c r="U62" s="159"/>
      <c r="V62" s="159">
        <f>SUM(V63:V63)</f>
        <v>0</v>
      </c>
      <c r="W62" s="159"/>
      <c r="X62" s="159"/>
      <c r="Y62" s="159"/>
      <c r="AG62" t="s">
        <v>193</v>
      </c>
    </row>
    <row r="63" spans="1:60" ht="22.5" outlineLevel="1" x14ac:dyDescent="0.2">
      <c r="A63" s="167">
        <v>47</v>
      </c>
      <c r="B63" s="168" t="s">
        <v>1650</v>
      </c>
      <c r="C63" s="181" t="s">
        <v>1651</v>
      </c>
      <c r="D63" s="169" t="s">
        <v>1652</v>
      </c>
      <c r="E63" s="170">
        <v>24</v>
      </c>
      <c r="F63" s="171"/>
      <c r="G63" s="172">
        <f>ROUND(E63*F63,2)</f>
        <v>0</v>
      </c>
      <c r="H63" s="157">
        <v>0</v>
      </c>
      <c r="I63" s="156">
        <f>ROUND(E63*H63,2)</f>
        <v>0</v>
      </c>
      <c r="J63" s="157">
        <v>499</v>
      </c>
      <c r="K63" s="156">
        <f>ROUND(E63*J63,2)</f>
        <v>11976</v>
      </c>
      <c r="L63" s="156">
        <v>21</v>
      </c>
      <c r="M63" s="156">
        <f>G63*(1+L63/100)</f>
        <v>0</v>
      </c>
      <c r="N63" s="155">
        <v>0</v>
      </c>
      <c r="O63" s="155">
        <f>ROUND(E63*N63,2)</f>
        <v>0</v>
      </c>
      <c r="P63" s="155">
        <v>0</v>
      </c>
      <c r="Q63" s="155">
        <f>ROUND(E63*P63,2)</f>
        <v>0</v>
      </c>
      <c r="R63" s="156"/>
      <c r="S63" s="156" t="s">
        <v>1293</v>
      </c>
      <c r="T63" s="156" t="s">
        <v>1299</v>
      </c>
      <c r="U63" s="156">
        <v>0</v>
      </c>
      <c r="V63" s="156">
        <f>ROUND(E63*U63,2)</f>
        <v>0</v>
      </c>
      <c r="W63" s="156"/>
      <c r="X63" s="156" t="s">
        <v>199</v>
      </c>
      <c r="Y63" s="156" t="s">
        <v>200</v>
      </c>
      <c r="Z63" s="146"/>
      <c r="AA63" s="146"/>
      <c r="AB63" s="146"/>
      <c r="AC63" s="146"/>
      <c r="AD63" s="146"/>
      <c r="AE63" s="146"/>
      <c r="AF63" s="146"/>
      <c r="AG63" s="146" t="s">
        <v>201</v>
      </c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</row>
    <row r="64" spans="1:60" x14ac:dyDescent="0.2">
      <c r="A64" s="3"/>
      <c r="B64" s="4"/>
      <c r="C64" s="182"/>
      <c r="D64" s="6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AE64">
        <v>15</v>
      </c>
      <c r="AF64">
        <v>21</v>
      </c>
      <c r="AG64" t="s">
        <v>178</v>
      </c>
    </row>
    <row r="65" spans="1:33" x14ac:dyDescent="0.2">
      <c r="A65" s="149"/>
      <c r="B65" s="150" t="s">
        <v>30</v>
      </c>
      <c r="C65" s="183"/>
      <c r="D65" s="151"/>
      <c r="E65" s="152"/>
      <c r="F65" s="152"/>
      <c r="G65" s="166">
        <f>G8+G11+G16+G23+G25+G27+G44+G53+G62</f>
        <v>0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AE65">
        <f>SUMIF(L7:L63,AE64,G7:G63)</f>
        <v>0</v>
      </c>
      <c r="AF65">
        <f>SUMIF(L7:L63,AF64,G7:G63)</f>
        <v>0</v>
      </c>
      <c r="AG65" t="s">
        <v>225</v>
      </c>
    </row>
    <row r="66" spans="1:33" x14ac:dyDescent="0.2">
      <c r="A66" s="3"/>
      <c r="B66" s="4"/>
      <c r="C66" s="182"/>
      <c r="D66" s="6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33" x14ac:dyDescent="0.2">
      <c r="A67" s="3"/>
      <c r="B67" s="4"/>
      <c r="C67" s="182"/>
      <c r="D67" s="6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33" x14ac:dyDescent="0.2">
      <c r="A68" s="295" t="s">
        <v>226</v>
      </c>
      <c r="B68" s="295"/>
      <c r="C68" s="296"/>
      <c r="D68" s="6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33" x14ac:dyDescent="0.2">
      <c r="A69" s="283"/>
      <c r="B69" s="284"/>
      <c r="C69" s="285"/>
      <c r="D69" s="284"/>
      <c r="E69" s="284"/>
      <c r="F69" s="284"/>
      <c r="G69" s="286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AG69" t="s">
        <v>227</v>
      </c>
    </row>
    <row r="70" spans="1:33" x14ac:dyDescent="0.2">
      <c r="A70" s="287"/>
      <c r="B70" s="288"/>
      <c r="C70" s="289"/>
      <c r="D70" s="288"/>
      <c r="E70" s="288"/>
      <c r="F70" s="288"/>
      <c r="G70" s="290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33" x14ac:dyDescent="0.2">
      <c r="A71" s="287"/>
      <c r="B71" s="288"/>
      <c r="C71" s="289"/>
      <c r="D71" s="288"/>
      <c r="E71" s="288"/>
      <c r="F71" s="288"/>
      <c r="G71" s="290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33" x14ac:dyDescent="0.2">
      <c r="A72" s="287"/>
      <c r="B72" s="288"/>
      <c r="C72" s="289"/>
      <c r="D72" s="288"/>
      <c r="E72" s="288"/>
      <c r="F72" s="288"/>
      <c r="G72" s="290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33" x14ac:dyDescent="0.2">
      <c r="A73" s="291"/>
      <c r="B73" s="292"/>
      <c r="C73" s="293"/>
      <c r="D73" s="292"/>
      <c r="E73" s="292"/>
      <c r="F73" s="292"/>
      <c r="G73" s="294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33" x14ac:dyDescent="0.2">
      <c r="A74" s="3"/>
      <c r="B74" s="4"/>
      <c r="C74" s="182"/>
      <c r="D74" s="6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33" x14ac:dyDescent="0.2">
      <c r="C75" s="184"/>
      <c r="D75" s="10"/>
      <c r="AG75" t="s">
        <v>228</v>
      </c>
    </row>
    <row r="76" spans="1:33" x14ac:dyDescent="0.2">
      <c r="D76" s="10"/>
    </row>
    <row r="77" spans="1:33" x14ac:dyDescent="0.2">
      <c r="D77" s="10"/>
    </row>
    <row r="78" spans="1:33" x14ac:dyDescent="0.2">
      <c r="D78" s="10"/>
    </row>
    <row r="79" spans="1:33" x14ac:dyDescent="0.2">
      <c r="D79" s="10"/>
    </row>
    <row r="80" spans="1:33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i8szAaM1wOzOqg5BXDr4qWWNiJOk5r66+eYO40MSCoz0SV0aI2mIzVaA6ljRfHe5M5gF5nsWK+kfE1hP2z4UEA==" saltValue="23kF55uJjv/3Xn3FsHDczg==" spinCount="100000" sheet="1" objects="1" scenarios="1"/>
  <mergeCells count="6">
    <mergeCell ref="A69:G73"/>
    <mergeCell ref="A1:G1"/>
    <mergeCell ref="C2:G2"/>
    <mergeCell ref="C3:G3"/>
    <mergeCell ref="C4:G4"/>
    <mergeCell ref="A68:C68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14A85-98F9-4A63-9F1F-68F26DF590A7}">
  <sheetPr>
    <outlinePr summaryBelow="0"/>
  </sheetPr>
  <dimension ref="A1:BH5001"/>
  <sheetViews>
    <sheetView workbookViewId="0">
      <pane ySplit="7" topLeftCell="A83" activePane="bottomLeft" state="frozen"/>
      <selection pane="bottomLeft" activeCell="F111" sqref="F111"/>
    </sheetView>
  </sheetViews>
  <sheetFormatPr defaultRowHeight="12.75" outlineLevelRow="1" x14ac:dyDescent="0.2"/>
  <cols>
    <col min="1" max="1" width="3.42578125" customWidth="1"/>
    <col min="2" max="2" width="12.5703125" style="120" customWidth="1"/>
    <col min="3" max="3" width="38.28515625" style="120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76" t="s">
        <v>7</v>
      </c>
      <c r="B1" s="276"/>
      <c r="C1" s="276"/>
      <c r="D1" s="276"/>
      <c r="E1" s="276"/>
      <c r="F1" s="276"/>
      <c r="G1" s="276"/>
      <c r="AG1" t="s">
        <v>166</v>
      </c>
    </row>
    <row r="2" spans="1:60" ht="24.95" customHeight="1" x14ac:dyDescent="0.2">
      <c r="A2" s="50" t="s">
        <v>8</v>
      </c>
      <c r="B2" s="49" t="s">
        <v>42</v>
      </c>
      <c r="C2" s="277" t="s">
        <v>43</v>
      </c>
      <c r="D2" s="278"/>
      <c r="E2" s="278"/>
      <c r="F2" s="278"/>
      <c r="G2" s="279"/>
      <c r="AG2" t="s">
        <v>167</v>
      </c>
    </row>
    <row r="3" spans="1:60" ht="24.95" customHeight="1" x14ac:dyDescent="0.2">
      <c r="A3" s="50" t="s">
        <v>9</v>
      </c>
      <c r="B3" s="49" t="s">
        <v>45</v>
      </c>
      <c r="C3" s="277" t="s">
        <v>43</v>
      </c>
      <c r="D3" s="278"/>
      <c r="E3" s="278"/>
      <c r="F3" s="278"/>
      <c r="G3" s="279"/>
      <c r="AC3" s="120" t="s">
        <v>167</v>
      </c>
      <c r="AG3" t="s">
        <v>168</v>
      </c>
    </row>
    <row r="4" spans="1:60" ht="24.95" customHeight="1" x14ac:dyDescent="0.2">
      <c r="A4" s="139" t="s">
        <v>10</v>
      </c>
      <c r="B4" s="140" t="s">
        <v>54</v>
      </c>
      <c r="C4" s="280" t="s">
        <v>55</v>
      </c>
      <c r="D4" s="281"/>
      <c r="E4" s="281"/>
      <c r="F4" s="281"/>
      <c r="G4" s="282"/>
      <c r="AG4" t="s">
        <v>169</v>
      </c>
    </row>
    <row r="5" spans="1:60" x14ac:dyDescent="0.2">
      <c r="D5" s="10"/>
    </row>
    <row r="6" spans="1:60" ht="38.25" x14ac:dyDescent="0.2">
      <c r="A6" s="142" t="s">
        <v>170</v>
      </c>
      <c r="B6" s="144" t="s">
        <v>171</v>
      </c>
      <c r="C6" s="144" t="s">
        <v>172</v>
      </c>
      <c r="D6" s="143" t="s">
        <v>173</v>
      </c>
      <c r="E6" s="142" t="s">
        <v>174</v>
      </c>
      <c r="F6" s="141" t="s">
        <v>175</v>
      </c>
      <c r="G6" s="142" t="s">
        <v>30</v>
      </c>
      <c r="H6" s="145" t="s">
        <v>31</v>
      </c>
      <c r="I6" s="145" t="s">
        <v>176</v>
      </c>
      <c r="J6" s="145" t="s">
        <v>32</v>
      </c>
      <c r="K6" s="145" t="s">
        <v>177</v>
      </c>
      <c r="L6" s="145" t="s">
        <v>178</v>
      </c>
      <c r="M6" s="145" t="s">
        <v>179</v>
      </c>
      <c r="N6" s="145" t="s">
        <v>180</v>
      </c>
      <c r="O6" s="145" t="s">
        <v>181</v>
      </c>
      <c r="P6" s="145" t="s">
        <v>182</v>
      </c>
      <c r="Q6" s="145" t="s">
        <v>183</v>
      </c>
      <c r="R6" s="145" t="s">
        <v>184</v>
      </c>
      <c r="S6" s="145" t="s">
        <v>185</v>
      </c>
      <c r="T6" s="145" t="s">
        <v>186</v>
      </c>
      <c r="U6" s="145" t="s">
        <v>187</v>
      </c>
      <c r="V6" s="145" t="s">
        <v>188</v>
      </c>
      <c r="W6" s="145" t="s">
        <v>189</v>
      </c>
      <c r="X6" s="145" t="s">
        <v>190</v>
      </c>
      <c r="Y6" s="145" t="s">
        <v>191</v>
      </c>
    </row>
    <row r="7" spans="1:60" hidden="1" x14ac:dyDescent="0.2">
      <c r="A7" s="3"/>
      <c r="B7" s="4"/>
      <c r="C7" s="4"/>
      <c r="D7" s="6"/>
      <c r="E7" s="147"/>
      <c r="F7" s="148"/>
      <c r="G7" s="148"/>
      <c r="H7" s="148"/>
      <c r="I7" s="148"/>
      <c r="J7" s="148"/>
      <c r="K7" s="148"/>
      <c r="L7" s="148"/>
      <c r="M7" s="148"/>
      <c r="N7" s="147"/>
      <c r="O7" s="147"/>
      <c r="P7" s="147"/>
      <c r="Q7" s="147"/>
      <c r="R7" s="148"/>
      <c r="S7" s="148"/>
      <c r="T7" s="148"/>
      <c r="U7" s="148"/>
      <c r="V7" s="148"/>
      <c r="W7" s="148"/>
      <c r="X7" s="148"/>
      <c r="Y7" s="148"/>
    </row>
    <row r="8" spans="1:60" x14ac:dyDescent="0.2">
      <c r="A8" s="160" t="s">
        <v>192</v>
      </c>
      <c r="B8" s="161" t="s">
        <v>74</v>
      </c>
      <c r="C8" s="179" t="s">
        <v>75</v>
      </c>
      <c r="D8" s="162"/>
      <c r="E8" s="163"/>
      <c r="F8" s="164"/>
      <c r="G8" s="165">
        <f>SUMIF(AG9:AG16,"&lt;&gt;NOR",G9:G16)</f>
        <v>0</v>
      </c>
      <c r="H8" s="159"/>
      <c r="I8" s="159">
        <f>SUM(I9:I16)</f>
        <v>0</v>
      </c>
      <c r="J8" s="159"/>
      <c r="K8" s="159">
        <f>SUM(K9:K16)</f>
        <v>1410080</v>
      </c>
      <c r="L8" s="159"/>
      <c r="M8" s="159">
        <f>SUM(M9:M16)</f>
        <v>0</v>
      </c>
      <c r="N8" s="158"/>
      <c r="O8" s="158">
        <f>SUM(O9:O16)</f>
        <v>0</v>
      </c>
      <c r="P8" s="158"/>
      <c r="Q8" s="158">
        <f>SUM(Q9:Q16)</f>
        <v>0</v>
      </c>
      <c r="R8" s="159"/>
      <c r="S8" s="159"/>
      <c r="T8" s="159"/>
      <c r="U8" s="159"/>
      <c r="V8" s="159">
        <f>SUM(V9:V16)</f>
        <v>0</v>
      </c>
      <c r="W8" s="159"/>
      <c r="X8" s="159"/>
      <c r="Y8" s="159"/>
      <c r="AG8" t="s">
        <v>193</v>
      </c>
    </row>
    <row r="9" spans="1:60" outlineLevel="1" x14ac:dyDescent="0.2">
      <c r="A9" s="173">
        <v>1</v>
      </c>
      <c r="B9" s="174" t="s">
        <v>1653</v>
      </c>
      <c r="C9" s="180" t="s">
        <v>1654</v>
      </c>
      <c r="D9" s="175" t="s">
        <v>533</v>
      </c>
      <c r="E9" s="176">
        <v>1</v>
      </c>
      <c r="F9" s="177"/>
      <c r="G9" s="178">
        <f t="shared" ref="G9:G16" si="0">ROUND(E9*F9,2)</f>
        <v>0</v>
      </c>
      <c r="H9" s="157">
        <v>0</v>
      </c>
      <c r="I9" s="156">
        <f t="shared" ref="I9:I16" si="1">ROUND(E9*H9,2)</f>
        <v>0</v>
      </c>
      <c r="J9" s="157">
        <v>38420</v>
      </c>
      <c r="K9" s="156">
        <f t="shared" ref="K9:K16" si="2">ROUND(E9*J9,2)</f>
        <v>38420</v>
      </c>
      <c r="L9" s="156">
        <v>21</v>
      </c>
      <c r="M9" s="156">
        <f t="shared" ref="M9:M16" si="3">G9*(1+L9/100)</f>
        <v>0</v>
      </c>
      <c r="N9" s="155">
        <v>0</v>
      </c>
      <c r="O9" s="155">
        <f t="shared" ref="O9:O16" si="4">ROUND(E9*N9,2)</f>
        <v>0</v>
      </c>
      <c r="P9" s="155">
        <v>0</v>
      </c>
      <c r="Q9" s="155">
        <f t="shared" ref="Q9:Q16" si="5">ROUND(E9*P9,2)</f>
        <v>0</v>
      </c>
      <c r="R9" s="156"/>
      <c r="S9" s="156" t="s">
        <v>197</v>
      </c>
      <c r="T9" s="156" t="s">
        <v>198</v>
      </c>
      <c r="U9" s="156">
        <v>0</v>
      </c>
      <c r="V9" s="156">
        <f t="shared" ref="V9:V16" si="6">ROUND(E9*U9,2)</f>
        <v>0</v>
      </c>
      <c r="W9" s="156"/>
      <c r="X9" s="156" t="s">
        <v>199</v>
      </c>
      <c r="Y9" s="156" t="s">
        <v>200</v>
      </c>
      <c r="Z9" s="146"/>
      <c r="AA9" s="146"/>
      <c r="AB9" s="146"/>
      <c r="AC9" s="146"/>
      <c r="AD9" s="146"/>
      <c r="AE9" s="146"/>
      <c r="AF9" s="146"/>
      <c r="AG9" s="146" t="s">
        <v>201</v>
      </c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</row>
    <row r="10" spans="1:60" outlineLevel="1" x14ac:dyDescent="0.2">
      <c r="A10" s="173">
        <v>2</v>
      </c>
      <c r="B10" s="174" t="s">
        <v>1655</v>
      </c>
      <c r="C10" s="180" t="s">
        <v>1656</v>
      </c>
      <c r="D10" s="175" t="s">
        <v>533</v>
      </c>
      <c r="E10" s="176">
        <v>1</v>
      </c>
      <c r="F10" s="177"/>
      <c r="G10" s="178">
        <f t="shared" si="0"/>
        <v>0</v>
      </c>
      <c r="H10" s="157">
        <v>0</v>
      </c>
      <c r="I10" s="156">
        <f t="shared" si="1"/>
        <v>0</v>
      </c>
      <c r="J10" s="157">
        <v>36400</v>
      </c>
      <c r="K10" s="156">
        <f t="shared" si="2"/>
        <v>36400</v>
      </c>
      <c r="L10" s="156">
        <v>21</v>
      </c>
      <c r="M10" s="156">
        <f t="shared" si="3"/>
        <v>0</v>
      </c>
      <c r="N10" s="155">
        <v>0</v>
      </c>
      <c r="O10" s="155">
        <f t="shared" si="4"/>
        <v>0</v>
      </c>
      <c r="P10" s="155">
        <v>0</v>
      </c>
      <c r="Q10" s="155">
        <f t="shared" si="5"/>
        <v>0</v>
      </c>
      <c r="R10" s="156"/>
      <c r="S10" s="156" t="s">
        <v>197</v>
      </c>
      <c r="T10" s="156" t="s">
        <v>198</v>
      </c>
      <c r="U10" s="156">
        <v>0</v>
      </c>
      <c r="V10" s="156">
        <f t="shared" si="6"/>
        <v>0</v>
      </c>
      <c r="W10" s="156"/>
      <c r="X10" s="156" t="s">
        <v>199</v>
      </c>
      <c r="Y10" s="156" t="s">
        <v>200</v>
      </c>
      <c r="Z10" s="146"/>
      <c r="AA10" s="146"/>
      <c r="AB10" s="146"/>
      <c r="AC10" s="146"/>
      <c r="AD10" s="146"/>
      <c r="AE10" s="146"/>
      <c r="AF10" s="146"/>
      <c r="AG10" s="146" t="s">
        <v>201</v>
      </c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</row>
    <row r="11" spans="1:60" outlineLevel="1" x14ac:dyDescent="0.2">
      <c r="A11" s="173">
        <v>3</v>
      </c>
      <c r="B11" s="174" t="s">
        <v>1657</v>
      </c>
      <c r="C11" s="180" t="s">
        <v>1658</v>
      </c>
      <c r="D11" s="175" t="s">
        <v>533</v>
      </c>
      <c r="E11" s="176">
        <v>1</v>
      </c>
      <c r="F11" s="177"/>
      <c r="G11" s="178">
        <f t="shared" si="0"/>
        <v>0</v>
      </c>
      <c r="H11" s="157">
        <v>0</v>
      </c>
      <c r="I11" s="156">
        <f t="shared" si="1"/>
        <v>0</v>
      </c>
      <c r="J11" s="157">
        <v>172000</v>
      </c>
      <c r="K11" s="156">
        <f t="shared" si="2"/>
        <v>172000</v>
      </c>
      <c r="L11" s="156">
        <v>21</v>
      </c>
      <c r="M11" s="156">
        <f t="shared" si="3"/>
        <v>0</v>
      </c>
      <c r="N11" s="155">
        <v>0</v>
      </c>
      <c r="O11" s="155">
        <f t="shared" si="4"/>
        <v>0</v>
      </c>
      <c r="P11" s="155">
        <v>0</v>
      </c>
      <c r="Q11" s="155">
        <f t="shared" si="5"/>
        <v>0</v>
      </c>
      <c r="R11" s="156"/>
      <c r="S11" s="156" t="s">
        <v>197</v>
      </c>
      <c r="T11" s="156" t="s">
        <v>198</v>
      </c>
      <c r="U11" s="156">
        <v>0</v>
      </c>
      <c r="V11" s="156">
        <f t="shared" si="6"/>
        <v>0</v>
      </c>
      <c r="W11" s="156"/>
      <c r="X11" s="156" t="s">
        <v>199</v>
      </c>
      <c r="Y11" s="156" t="s">
        <v>200</v>
      </c>
      <c r="Z11" s="146"/>
      <c r="AA11" s="146"/>
      <c r="AB11" s="146"/>
      <c r="AC11" s="146"/>
      <c r="AD11" s="146"/>
      <c r="AE11" s="146"/>
      <c r="AF11" s="146"/>
      <c r="AG11" s="146" t="s">
        <v>201</v>
      </c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</row>
    <row r="12" spans="1:60" outlineLevel="1" x14ac:dyDescent="0.2">
      <c r="A12" s="173">
        <v>4</v>
      </c>
      <c r="B12" s="174" t="s">
        <v>1659</v>
      </c>
      <c r="C12" s="180" t="s">
        <v>1660</v>
      </c>
      <c r="D12" s="175" t="s">
        <v>533</v>
      </c>
      <c r="E12" s="176">
        <v>1</v>
      </c>
      <c r="F12" s="177"/>
      <c r="G12" s="178">
        <f t="shared" si="0"/>
        <v>0</v>
      </c>
      <c r="H12" s="157">
        <v>0</v>
      </c>
      <c r="I12" s="156">
        <f t="shared" si="1"/>
        <v>0</v>
      </c>
      <c r="J12" s="157">
        <v>72000</v>
      </c>
      <c r="K12" s="156">
        <f t="shared" si="2"/>
        <v>72000</v>
      </c>
      <c r="L12" s="156">
        <v>21</v>
      </c>
      <c r="M12" s="156">
        <f t="shared" si="3"/>
        <v>0</v>
      </c>
      <c r="N12" s="155">
        <v>0</v>
      </c>
      <c r="O12" s="155">
        <f t="shared" si="4"/>
        <v>0</v>
      </c>
      <c r="P12" s="155">
        <v>0</v>
      </c>
      <c r="Q12" s="155">
        <f t="shared" si="5"/>
        <v>0</v>
      </c>
      <c r="R12" s="156"/>
      <c r="S12" s="156" t="s">
        <v>197</v>
      </c>
      <c r="T12" s="156" t="s">
        <v>198</v>
      </c>
      <c r="U12" s="156">
        <v>0</v>
      </c>
      <c r="V12" s="156">
        <f t="shared" si="6"/>
        <v>0</v>
      </c>
      <c r="W12" s="156"/>
      <c r="X12" s="156" t="s">
        <v>199</v>
      </c>
      <c r="Y12" s="156" t="s">
        <v>200</v>
      </c>
      <c r="Z12" s="146"/>
      <c r="AA12" s="146"/>
      <c r="AB12" s="146"/>
      <c r="AC12" s="146"/>
      <c r="AD12" s="146"/>
      <c r="AE12" s="146"/>
      <c r="AF12" s="146"/>
      <c r="AG12" s="146" t="s">
        <v>201</v>
      </c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</row>
    <row r="13" spans="1:60" outlineLevel="1" x14ac:dyDescent="0.2">
      <c r="A13" s="173">
        <v>5</v>
      </c>
      <c r="B13" s="174" t="s">
        <v>1661</v>
      </c>
      <c r="C13" s="180" t="s">
        <v>1662</v>
      </c>
      <c r="D13" s="175" t="s">
        <v>533</v>
      </c>
      <c r="E13" s="176">
        <v>1</v>
      </c>
      <c r="F13" s="177"/>
      <c r="G13" s="178">
        <f t="shared" si="0"/>
        <v>0</v>
      </c>
      <c r="H13" s="157">
        <v>0</v>
      </c>
      <c r="I13" s="156">
        <f t="shared" si="1"/>
        <v>0</v>
      </c>
      <c r="J13" s="157">
        <v>73400</v>
      </c>
      <c r="K13" s="156">
        <f t="shared" si="2"/>
        <v>73400</v>
      </c>
      <c r="L13" s="156">
        <v>21</v>
      </c>
      <c r="M13" s="156">
        <f t="shared" si="3"/>
        <v>0</v>
      </c>
      <c r="N13" s="155">
        <v>0</v>
      </c>
      <c r="O13" s="155">
        <f t="shared" si="4"/>
        <v>0</v>
      </c>
      <c r="P13" s="155">
        <v>0</v>
      </c>
      <c r="Q13" s="155">
        <f t="shared" si="5"/>
        <v>0</v>
      </c>
      <c r="R13" s="156"/>
      <c r="S13" s="156" t="s">
        <v>197</v>
      </c>
      <c r="T13" s="156" t="s">
        <v>198</v>
      </c>
      <c r="U13" s="156">
        <v>0</v>
      </c>
      <c r="V13" s="156">
        <f t="shared" si="6"/>
        <v>0</v>
      </c>
      <c r="W13" s="156"/>
      <c r="X13" s="156" t="s">
        <v>199</v>
      </c>
      <c r="Y13" s="156" t="s">
        <v>200</v>
      </c>
      <c r="Z13" s="146"/>
      <c r="AA13" s="146"/>
      <c r="AB13" s="146"/>
      <c r="AC13" s="146"/>
      <c r="AD13" s="146"/>
      <c r="AE13" s="146"/>
      <c r="AF13" s="146"/>
      <c r="AG13" s="146" t="s">
        <v>201</v>
      </c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</row>
    <row r="14" spans="1:60" outlineLevel="1" x14ac:dyDescent="0.2">
      <c r="A14" s="173">
        <v>6</v>
      </c>
      <c r="B14" s="174" t="s">
        <v>1663</v>
      </c>
      <c r="C14" s="180" t="s">
        <v>1664</v>
      </c>
      <c r="D14" s="175" t="s">
        <v>533</v>
      </c>
      <c r="E14" s="176">
        <v>1</v>
      </c>
      <c r="F14" s="177"/>
      <c r="G14" s="178">
        <f t="shared" si="0"/>
        <v>0</v>
      </c>
      <c r="H14" s="157">
        <v>0</v>
      </c>
      <c r="I14" s="156">
        <f t="shared" si="1"/>
        <v>0</v>
      </c>
      <c r="J14" s="157">
        <v>77860</v>
      </c>
      <c r="K14" s="156">
        <f t="shared" si="2"/>
        <v>77860</v>
      </c>
      <c r="L14" s="156">
        <v>21</v>
      </c>
      <c r="M14" s="156">
        <f t="shared" si="3"/>
        <v>0</v>
      </c>
      <c r="N14" s="155">
        <v>0</v>
      </c>
      <c r="O14" s="155">
        <f t="shared" si="4"/>
        <v>0</v>
      </c>
      <c r="P14" s="155">
        <v>0</v>
      </c>
      <c r="Q14" s="155">
        <f t="shared" si="5"/>
        <v>0</v>
      </c>
      <c r="R14" s="156"/>
      <c r="S14" s="156" t="s">
        <v>197</v>
      </c>
      <c r="T14" s="156" t="s">
        <v>198</v>
      </c>
      <c r="U14" s="156">
        <v>0</v>
      </c>
      <c r="V14" s="156">
        <f t="shared" si="6"/>
        <v>0</v>
      </c>
      <c r="W14" s="156"/>
      <c r="X14" s="156" t="s">
        <v>199</v>
      </c>
      <c r="Y14" s="156" t="s">
        <v>200</v>
      </c>
      <c r="Z14" s="146"/>
      <c r="AA14" s="146"/>
      <c r="AB14" s="146"/>
      <c r="AC14" s="146"/>
      <c r="AD14" s="146"/>
      <c r="AE14" s="146"/>
      <c r="AF14" s="146"/>
      <c r="AG14" s="146" t="s">
        <v>201</v>
      </c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</row>
    <row r="15" spans="1:60" ht="22.5" outlineLevel="1" x14ac:dyDescent="0.2">
      <c r="A15" s="173">
        <v>7</v>
      </c>
      <c r="B15" s="174" t="s">
        <v>1665</v>
      </c>
      <c r="C15" s="180" t="s">
        <v>1666</v>
      </c>
      <c r="D15" s="175" t="s">
        <v>533</v>
      </c>
      <c r="E15" s="176">
        <v>1</v>
      </c>
      <c r="F15" s="177"/>
      <c r="G15" s="178">
        <f t="shared" si="0"/>
        <v>0</v>
      </c>
      <c r="H15" s="157">
        <v>0</v>
      </c>
      <c r="I15" s="156">
        <f t="shared" si="1"/>
        <v>0</v>
      </c>
      <c r="J15" s="157">
        <v>270000</v>
      </c>
      <c r="K15" s="156">
        <f t="shared" si="2"/>
        <v>270000</v>
      </c>
      <c r="L15" s="156">
        <v>21</v>
      </c>
      <c r="M15" s="156">
        <f t="shared" si="3"/>
        <v>0</v>
      </c>
      <c r="N15" s="155">
        <v>0</v>
      </c>
      <c r="O15" s="155">
        <f t="shared" si="4"/>
        <v>0</v>
      </c>
      <c r="P15" s="155">
        <v>0</v>
      </c>
      <c r="Q15" s="155">
        <f t="shared" si="5"/>
        <v>0</v>
      </c>
      <c r="R15" s="156"/>
      <c r="S15" s="156" t="s">
        <v>197</v>
      </c>
      <c r="T15" s="156" t="s">
        <v>198</v>
      </c>
      <c r="U15" s="156">
        <v>0</v>
      </c>
      <c r="V15" s="156">
        <f t="shared" si="6"/>
        <v>0</v>
      </c>
      <c r="W15" s="156"/>
      <c r="X15" s="156" t="s">
        <v>199</v>
      </c>
      <c r="Y15" s="156" t="s">
        <v>200</v>
      </c>
      <c r="Z15" s="146"/>
      <c r="AA15" s="146"/>
      <c r="AB15" s="146"/>
      <c r="AC15" s="146"/>
      <c r="AD15" s="146"/>
      <c r="AE15" s="146"/>
      <c r="AF15" s="146"/>
      <c r="AG15" s="146" t="s">
        <v>201</v>
      </c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</row>
    <row r="16" spans="1:60" outlineLevel="1" x14ac:dyDescent="0.2">
      <c r="A16" s="173">
        <v>8</v>
      </c>
      <c r="B16" s="174" t="s">
        <v>1667</v>
      </c>
      <c r="C16" s="180" t="s">
        <v>1668</v>
      </c>
      <c r="D16" s="175" t="s">
        <v>533</v>
      </c>
      <c r="E16" s="176">
        <v>1</v>
      </c>
      <c r="F16" s="177"/>
      <c r="G16" s="178">
        <f t="shared" si="0"/>
        <v>0</v>
      </c>
      <c r="H16" s="157">
        <v>0</v>
      </c>
      <c r="I16" s="156">
        <f t="shared" si="1"/>
        <v>0</v>
      </c>
      <c r="J16" s="157">
        <v>670000</v>
      </c>
      <c r="K16" s="156">
        <f t="shared" si="2"/>
        <v>670000</v>
      </c>
      <c r="L16" s="156">
        <v>21</v>
      </c>
      <c r="M16" s="156">
        <f t="shared" si="3"/>
        <v>0</v>
      </c>
      <c r="N16" s="155">
        <v>0</v>
      </c>
      <c r="O16" s="155">
        <f t="shared" si="4"/>
        <v>0</v>
      </c>
      <c r="P16" s="155">
        <v>0</v>
      </c>
      <c r="Q16" s="155">
        <f t="shared" si="5"/>
        <v>0</v>
      </c>
      <c r="R16" s="156"/>
      <c r="S16" s="156" t="s">
        <v>197</v>
      </c>
      <c r="T16" s="156" t="s">
        <v>198</v>
      </c>
      <c r="U16" s="156">
        <v>0</v>
      </c>
      <c r="V16" s="156">
        <f t="shared" si="6"/>
        <v>0</v>
      </c>
      <c r="W16" s="156"/>
      <c r="X16" s="156" t="s">
        <v>199</v>
      </c>
      <c r="Y16" s="156" t="s">
        <v>200</v>
      </c>
      <c r="Z16" s="146"/>
      <c r="AA16" s="146"/>
      <c r="AB16" s="146"/>
      <c r="AC16" s="146"/>
      <c r="AD16" s="146"/>
      <c r="AE16" s="146"/>
      <c r="AF16" s="146"/>
      <c r="AG16" s="146" t="s">
        <v>201</v>
      </c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</row>
    <row r="17" spans="1:60" ht="25.5" x14ac:dyDescent="0.2">
      <c r="A17" s="160" t="s">
        <v>192</v>
      </c>
      <c r="B17" s="161" t="s">
        <v>76</v>
      </c>
      <c r="C17" s="179" t="s">
        <v>77</v>
      </c>
      <c r="D17" s="162"/>
      <c r="E17" s="163"/>
      <c r="F17" s="164"/>
      <c r="G17" s="165">
        <f>SUMIF(AG18:AG39,"&lt;&gt;NOR",G18:G39)</f>
        <v>0</v>
      </c>
      <c r="H17" s="159"/>
      <c r="I17" s="159">
        <f>SUM(I18:I39)</f>
        <v>0</v>
      </c>
      <c r="J17" s="159"/>
      <c r="K17" s="159">
        <f>SUM(K18:K39)</f>
        <v>1473320</v>
      </c>
      <c r="L17" s="159"/>
      <c r="M17" s="159">
        <f>SUM(M18:M39)</f>
        <v>0</v>
      </c>
      <c r="N17" s="158"/>
      <c r="O17" s="158">
        <f>SUM(O18:O39)</f>
        <v>0</v>
      </c>
      <c r="P17" s="158"/>
      <c r="Q17" s="158">
        <f>SUM(Q18:Q39)</f>
        <v>0</v>
      </c>
      <c r="R17" s="159"/>
      <c r="S17" s="159"/>
      <c r="T17" s="159"/>
      <c r="U17" s="159"/>
      <c r="V17" s="159">
        <f>SUM(V18:V39)</f>
        <v>0</v>
      </c>
      <c r="W17" s="159"/>
      <c r="X17" s="159"/>
      <c r="Y17" s="159"/>
      <c r="AG17" t="s">
        <v>193</v>
      </c>
    </row>
    <row r="18" spans="1:60" outlineLevel="1" x14ac:dyDescent="0.2">
      <c r="A18" s="173">
        <v>9</v>
      </c>
      <c r="B18" s="174" t="s">
        <v>1669</v>
      </c>
      <c r="C18" s="180" t="s">
        <v>1670</v>
      </c>
      <c r="D18" s="175" t="s">
        <v>533</v>
      </c>
      <c r="E18" s="176">
        <v>6</v>
      </c>
      <c r="F18" s="177"/>
      <c r="G18" s="178">
        <f t="shared" ref="G18:G39" si="7">ROUND(E18*F18,2)</f>
        <v>0</v>
      </c>
      <c r="H18" s="157">
        <v>0</v>
      </c>
      <c r="I18" s="156">
        <f t="shared" ref="I18:I39" si="8">ROUND(E18*H18,2)</f>
        <v>0</v>
      </c>
      <c r="J18" s="157">
        <v>4030</v>
      </c>
      <c r="K18" s="156">
        <f t="shared" ref="K18:K39" si="9">ROUND(E18*J18,2)</f>
        <v>24180</v>
      </c>
      <c r="L18" s="156">
        <v>21</v>
      </c>
      <c r="M18" s="156">
        <f t="shared" ref="M18:M39" si="10">G18*(1+L18/100)</f>
        <v>0</v>
      </c>
      <c r="N18" s="155">
        <v>0</v>
      </c>
      <c r="O18" s="155">
        <f t="shared" ref="O18:O39" si="11">ROUND(E18*N18,2)</f>
        <v>0</v>
      </c>
      <c r="P18" s="155">
        <v>0</v>
      </c>
      <c r="Q18" s="155">
        <f t="shared" ref="Q18:Q39" si="12">ROUND(E18*P18,2)</f>
        <v>0</v>
      </c>
      <c r="R18" s="156"/>
      <c r="S18" s="156" t="s">
        <v>197</v>
      </c>
      <c r="T18" s="156" t="s">
        <v>198</v>
      </c>
      <c r="U18" s="156">
        <v>0</v>
      </c>
      <c r="V18" s="156">
        <f t="shared" ref="V18:V39" si="13">ROUND(E18*U18,2)</f>
        <v>0</v>
      </c>
      <c r="W18" s="156"/>
      <c r="X18" s="156" t="s">
        <v>199</v>
      </c>
      <c r="Y18" s="156" t="s">
        <v>200</v>
      </c>
      <c r="Z18" s="146"/>
      <c r="AA18" s="146"/>
      <c r="AB18" s="146"/>
      <c r="AC18" s="146"/>
      <c r="AD18" s="146"/>
      <c r="AE18" s="146"/>
      <c r="AF18" s="146"/>
      <c r="AG18" s="146" t="s">
        <v>201</v>
      </c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</row>
    <row r="19" spans="1:60" outlineLevel="1" x14ac:dyDescent="0.2">
      <c r="A19" s="173">
        <v>10</v>
      </c>
      <c r="B19" s="174" t="s">
        <v>1671</v>
      </c>
      <c r="C19" s="180" t="s">
        <v>1672</v>
      </c>
      <c r="D19" s="175" t="s">
        <v>533</v>
      </c>
      <c r="E19" s="176">
        <v>62</v>
      </c>
      <c r="F19" s="177"/>
      <c r="G19" s="178">
        <f t="shared" si="7"/>
        <v>0</v>
      </c>
      <c r="H19" s="157">
        <v>0</v>
      </c>
      <c r="I19" s="156">
        <f t="shared" si="8"/>
        <v>0</v>
      </c>
      <c r="J19" s="157">
        <v>3750</v>
      </c>
      <c r="K19" s="156">
        <f t="shared" si="9"/>
        <v>232500</v>
      </c>
      <c r="L19" s="156">
        <v>21</v>
      </c>
      <c r="M19" s="156">
        <f t="shared" si="10"/>
        <v>0</v>
      </c>
      <c r="N19" s="155">
        <v>0</v>
      </c>
      <c r="O19" s="155">
        <f t="shared" si="11"/>
        <v>0</v>
      </c>
      <c r="P19" s="155">
        <v>0</v>
      </c>
      <c r="Q19" s="155">
        <f t="shared" si="12"/>
        <v>0</v>
      </c>
      <c r="R19" s="156"/>
      <c r="S19" s="156" t="s">
        <v>197</v>
      </c>
      <c r="T19" s="156" t="s">
        <v>198</v>
      </c>
      <c r="U19" s="156">
        <v>0</v>
      </c>
      <c r="V19" s="156">
        <f t="shared" si="13"/>
        <v>0</v>
      </c>
      <c r="W19" s="156"/>
      <c r="X19" s="156" t="s">
        <v>199</v>
      </c>
      <c r="Y19" s="156" t="s">
        <v>200</v>
      </c>
      <c r="Z19" s="146"/>
      <c r="AA19" s="146"/>
      <c r="AB19" s="146"/>
      <c r="AC19" s="146"/>
      <c r="AD19" s="146"/>
      <c r="AE19" s="146"/>
      <c r="AF19" s="146"/>
      <c r="AG19" s="146" t="s">
        <v>201</v>
      </c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</row>
    <row r="20" spans="1:60" outlineLevel="1" x14ac:dyDescent="0.2">
      <c r="A20" s="173">
        <v>11</v>
      </c>
      <c r="B20" s="174" t="s">
        <v>1673</v>
      </c>
      <c r="C20" s="180" t="s">
        <v>1674</v>
      </c>
      <c r="D20" s="175" t="s">
        <v>533</v>
      </c>
      <c r="E20" s="176">
        <v>2</v>
      </c>
      <c r="F20" s="177"/>
      <c r="G20" s="178">
        <f t="shared" si="7"/>
        <v>0</v>
      </c>
      <c r="H20" s="157">
        <v>0</v>
      </c>
      <c r="I20" s="156">
        <f t="shared" si="8"/>
        <v>0</v>
      </c>
      <c r="J20" s="157">
        <v>3250</v>
      </c>
      <c r="K20" s="156">
        <f t="shared" si="9"/>
        <v>6500</v>
      </c>
      <c r="L20" s="156">
        <v>21</v>
      </c>
      <c r="M20" s="156">
        <f t="shared" si="10"/>
        <v>0</v>
      </c>
      <c r="N20" s="155">
        <v>0</v>
      </c>
      <c r="O20" s="155">
        <f t="shared" si="11"/>
        <v>0</v>
      </c>
      <c r="P20" s="155">
        <v>0</v>
      </c>
      <c r="Q20" s="155">
        <f t="shared" si="12"/>
        <v>0</v>
      </c>
      <c r="R20" s="156"/>
      <c r="S20" s="156" t="s">
        <v>197</v>
      </c>
      <c r="T20" s="156" t="s">
        <v>198</v>
      </c>
      <c r="U20" s="156">
        <v>0</v>
      </c>
      <c r="V20" s="156">
        <f t="shared" si="13"/>
        <v>0</v>
      </c>
      <c r="W20" s="156"/>
      <c r="X20" s="156" t="s">
        <v>199</v>
      </c>
      <c r="Y20" s="156" t="s">
        <v>200</v>
      </c>
      <c r="Z20" s="146"/>
      <c r="AA20" s="146"/>
      <c r="AB20" s="146"/>
      <c r="AC20" s="146"/>
      <c r="AD20" s="146"/>
      <c r="AE20" s="146"/>
      <c r="AF20" s="146"/>
      <c r="AG20" s="146" t="s">
        <v>201</v>
      </c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</row>
    <row r="21" spans="1:60" outlineLevel="1" x14ac:dyDescent="0.2">
      <c r="A21" s="173">
        <v>12</v>
      </c>
      <c r="B21" s="174" t="s">
        <v>1675</v>
      </c>
      <c r="C21" s="180" t="s">
        <v>1676</v>
      </c>
      <c r="D21" s="175" t="s">
        <v>533</v>
      </c>
      <c r="E21" s="176">
        <v>11</v>
      </c>
      <c r="F21" s="177"/>
      <c r="G21" s="178">
        <f t="shared" si="7"/>
        <v>0</v>
      </c>
      <c r="H21" s="157">
        <v>0</v>
      </c>
      <c r="I21" s="156">
        <f t="shared" si="8"/>
        <v>0</v>
      </c>
      <c r="J21" s="157">
        <v>3040</v>
      </c>
      <c r="K21" s="156">
        <f t="shared" si="9"/>
        <v>33440</v>
      </c>
      <c r="L21" s="156">
        <v>21</v>
      </c>
      <c r="M21" s="156">
        <f t="shared" si="10"/>
        <v>0</v>
      </c>
      <c r="N21" s="155">
        <v>0</v>
      </c>
      <c r="O21" s="155">
        <f t="shared" si="11"/>
        <v>0</v>
      </c>
      <c r="P21" s="155">
        <v>0</v>
      </c>
      <c r="Q21" s="155">
        <f t="shared" si="12"/>
        <v>0</v>
      </c>
      <c r="R21" s="156"/>
      <c r="S21" s="156" t="s">
        <v>197</v>
      </c>
      <c r="T21" s="156" t="s">
        <v>198</v>
      </c>
      <c r="U21" s="156">
        <v>0</v>
      </c>
      <c r="V21" s="156">
        <f t="shared" si="13"/>
        <v>0</v>
      </c>
      <c r="W21" s="156"/>
      <c r="X21" s="156" t="s">
        <v>199</v>
      </c>
      <c r="Y21" s="156" t="s">
        <v>200</v>
      </c>
      <c r="Z21" s="146"/>
      <c r="AA21" s="146"/>
      <c r="AB21" s="146"/>
      <c r="AC21" s="146"/>
      <c r="AD21" s="146"/>
      <c r="AE21" s="146"/>
      <c r="AF21" s="146"/>
      <c r="AG21" s="146" t="s">
        <v>201</v>
      </c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</row>
    <row r="22" spans="1:60" outlineLevel="1" x14ac:dyDescent="0.2">
      <c r="A22" s="173">
        <v>13</v>
      </c>
      <c r="B22" s="174" t="s">
        <v>1677</v>
      </c>
      <c r="C22" s="180" t="s">
        <v>1678</v>
      </c>
      <c r="D22" s="175" t="s">
        <v>533</v>
      </c>
      <c r="E22" s="176">
        <v>50</v>
      </c>
      <c r="F22" s="177"/>
      <c r="G22" s="178">
        <f t="shared" si="7"/>
        <v>0</v>
      </c>
      <c r="H22" s="157">
        <v>0</v>
      </c>
      <c r="I22" s="156">
        <f t="shared" si="8"/>
        <v>0</v>
      </c>
      <c r="J22" s="157">
        <v>2940</v>
      </c>
      <c r="K22" s="156">
        <f t="shared" si="9"/>
        <v>147000</v>
      </c>
      <c r="L22" s="156">
        <v>21</v>
      </c>
      <c r="M22" s="156">
        <f t="shared" si="10"/>
        <v>0</v>
      </c>
      <c r="N22" s="155">
        <v>0</v>
      </c>
      <c r="O22" s="155">
        <f t="shared" si="11"/>
        <v>0</v>
      </c>
      <c r="P22" s="155">
        <v>0</v>
      </c>
      <c r="Q22" s="155">
        <f t="shared" si="12"/>
        <v>0</v>
      </c>
      <c r="R22" s="156"/>
      <c r="S22" s="156" t="s">
        <v>197</v>
      </c>
      <c r="T22" s="156" t="s">
        <v>198</v>
      </c>
      <c r="U22" s="156">
        <v>0</v>
      </c>
      <c r="V22" s="156">
        <f t="shared" si="13"/>
        <v>0</v>
      </c>
      <c r="W22" s="156"/>
      <c r="X22" s="156" t="s">
        <v>199</v>
      </c>
      <c r="Y22" s="156" t="s">
        <v>200</v>
      </c>
      <c r="Z22" s="146"/>
      <c r="AA22" s="146"/>
      <c r="AB22" s="146"/>
      <c r="AC22" s="146"/>
      <c r="AD22" s="146"/>
      <c r="AE22" s="146"/>
      <c r="AF22" s="146"/>
      <c r="AG22" s="146" t="s">
        <v>201</v>
      </c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</row>
    <row r="23" spans="1:60" outlineLevel="1" x14ac:dyDescent="0.2">
      <c r="A23" s="173">
        <v>14</v>
      </c>
      <c r="B23" s="174" t="s">
        <v>1679</v>
      </c>
      <c r="C23" s="180" t="s">
        <v>1680</v>
      </c>
      <c r="D23" s="175" t="s">
        <v>533</v>
      </c>
      <c r="E23" s="176">
        <v>32</v>
      </c>
      <c r="F23" s="177"/>
      <c r="G23" s="178">
        <f t="shared" si="7"/>
        <v>0</v>
      </c>
      <c r="H23" s="157">
        <v>0</v>
      </c>
      <c r="I23" s="156">
        <f t="shared" si="8"/>
        <v>0</v>
      </c>
      <c r="J23" s="157">
        <v>3140</v>
      </c>
      <c r="K23" s="156">
        <f t="shared" si="9"/>
        <v>100480</v>
      </c>
      <c r="L23" s="156">
        <v>21</v>
      </c>
      <c r="M23" s="156">
        <f t="shared" si="10"/>
        <v>0</v>
      </c>
      <c r="N23" s="155">
        <v>0</v>
      </c>
      <c r="O23" s="155">
        <f t="shared" si="11"/>
        <v>0</v>
      </c>
      <c r="P23" s="155">
        <v>0</v>
      </c>
      <c r="Q23" s="155">
        <f t="shared" si="12"/>
        <v>0</v>
      </c>
      <c r="R23" s="156"/>
      <c r="S23" s="156" t="s">
        <v>197</v>
      </c>
      <c r="T23" s="156" t="s">
        <v>198</v>
      </c>
      <c r="U23" s="156">
        <v>0</v>
      </c>
      <c r="V23" s="156">
        <f t="shared" si="13"/>
        <v>0</v>
      </c>
      <c r="W23" s="156"/>
      <c r="X23" s="156" t="s">
        <v>199</v>
      </c>
      <c r="Y23" s="156" t="s">
        <v>200</v>
      </c>
      <c r="Z23" s="146"/>
      <c r="AA23" s="146"/>
      <c r="AB23" s="146"/>
      <c r="AC23" s="146"/>
      <c r="AD23" s="146"/>
      <c r="AE23" s="146"/>
      <c r="AF23" s="146"/>
      <c r="AG23" s="146" t="s">
        <v>201</v>
      </c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</row>
    <row r="24" spans="1:60" outlineLevel="1" x14ac:dyDescent="0.2">
      <c r="A24" s="173">
        <v>15</v>
      </c>
      <c r="B24" s="174" t="s">
        <v>1681</v>
      </c>
      <c r="C24" s="180" t="s">
        <v>1682</v>
      </c>
      <c r="D24" s="175" t="s">
        <v>533</v>
      </c>
      <c r="E24" s="176">
        <v>25</v>
      </c>
      <c r="F24" s="177"/>
      <c r="G24" s="178">
        <f t="shared" si="7"/>
        <v>0</v>
      </c>
      <c r="H24" s="157">
        <v>0</v>
      </c>
      <c r="I24" s="156">
        <f t="shared" si="8"/>
        <v>0</v>
      </c>
      <c r="J24" s="157">
        <v>2670</v>
      </c>
      <c r="K24" s="156">
        <f t="shared" si="9"/>
        <v>66750</v>
      </c>
      <c r="L24" s="156">
        <v>21</v>
      </c>
      <c r="M24" s="156">
        <f t="shared" si="10"/>
        <v>0</v>
      </c>
      <c r="N24" s="155">
        <v>0</v>
      </c>
      <c r="O24" s="155">
        <f t="shared" si="11"/>
        <v>0</v>
      </c>
      <c r="P24" s="155">
        <v>0</v>
      </c>
      <c r="Q24" s="155">
        <f t="shared" si="12"/>
        <v>0</v>
      </c>
      <c r="R24" s="156"/>
      <c r="S24" s="156" t="s">
        <v>197</v>
      </c>
      <c r="T24" s="156" t="s">
        <v>198</v>
      </c>
      <c r="U24" s="156">
        <v>0</v>
      </c>
      <c r="V24" s="156">
        <f t="shared" si="13"/>
        <v>0</v>
      </c>
      <c r="W24" s="156"/>
      <c r="X24" s="156" t="s">
        <v>199</v>
      </c>
      <c r="Y24" s="156" t="s">
        <v>200</v>
      </c>
      <c r="Z24" s="146"/>
      <c r="AA24" s="146"/>
      <c r="AB24" s="146"/>
      <c r="AC24" s="146"/>
      <c r="AD24" s="146"/>
      <c r="AE24" s="146"/>
      <c r="AF24" s="146"/>
      <c r="AG24" s="146" t="s">
        <v>201</v>
      </c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</row>
    <row r="25" spans="1:60" outlineLevel="1" x14ac:dyDescent="0.2">
      <c r="A25" s="173">
        <v>16</v>
      </c>
      <c r="B25" s="174" t="s">
        <v>1683</v>
      </c>
      <c r="C25" s="180" t="s">
        <v>1684</v>
      </c>
      <c r="D25" s="175" t="s">
        <v>533</v>
      </c>
      <c r="E25" s="176">
        <v>5</v>
      </c>
      <c r="F25" s="177"/>
      <c r="G25" s="178">
        <f t="shared" si="7"/>
        <v>0</v>
      </c>
      <c r="H25" s="157">
        <v>0</v>
      </c>
      <c r="I25" s="156">
        <f t="shared" si="8"/>
        <v>0</v>
      </c>
      <c r="J25" s="157">
        <v>2480</v>
      </c>
      <c r="K25" s="156">
        <f t="shared" si="9"/>
        <v>12400</v>
      </c>
      <c r="L25" s="156">
        <v>21</v>
      </c>
      <c r="M25" s="156">
        <f t="shared" si="10"/>
        <v>0</v>
      </c>
      <c r="N25" s="155">
        <v>0</v>
      </c>
      <c r="O25" s="155">
        <f t="shared" si="11"/>
        <v>0</v>
      </c>
      <c r="P25" s="155">
        <v>0</v>
      </c>
      <c r="Q25" s="155">
        <f t="shared" si="12"/>
        <v>0</v>
      </c>
      <c r="R25" s="156"/>
      <c r="S25" s="156" t="s">
        <v>197</v>
      </c>
      <c r="T25" s="156" t="s">
        <v>198</v>
      </c>
      <c r="U25" s="156">
        <v>0</v>
      </c>
      <c r="V25" s="156">
        <f t="shared" si="13"/>
        <v>0</v>
      </c>
      <c r="W25" s="156"/>
      <c r="X25" s="156" t="s">
        <v>199</v>
      </c>
      <c r="Y25" s="156" t="s">
        <v>200</v>
      </c>
      <c r="Z25" s="146"/>
      <c r="AA25" s="146"/>
      <c r="AB25" s="146"/>
      <c r="AC25" s="146"/>
      <c r="AD25" s="146"/>
      <c r="AE25" s="146"/>
      <c r="AF25" s="146"/>
      <c r="AG25" s="146" t="s">
        <v>201</v>
      </c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</row>
    <row r="26" spans="1:60" outlineLevel="1" x14ac:dyDescent="0.2">
      <c r="A26" s="173">
        <v>17</v>
      </c>
      <c r="B26" s="174" t="s">
        <v>1685</v>
      </c>
      <c r="C26" s="180" t="s">
        <v>1686</v>
      </c>
      <c r="D26" s="175" t="s">
        <v>533</v>
      </c>
      <c r="E26" s="176">
        <v>11</v>
      </c>
      <c r="F26" s="177"/>
      <c r="G26" s="178">
        <f t="shared" si="7"/>
        <v>0</v>
      </c>
      <c r="H26" s="157">
        <v>0</v>
      </c>
      <c r="I26" s="156">
        <f t="shared" si="8"/>
        <v>0</v>
      </c>
      <c r="J26" s="157">
        <v>2760</v>
      </c>
      <c r="K26" s="156">
        <f t="shared" si="9"/>
        <v>30360</v>
      </c>
      <c r="L26" s="156">
        <v>21</v>
      </c>
      <c r="M26" s="156">
        <f t="shared" si="10"/>
        <v>0</v>
      </c>
      <c r="N26" s="155">
        <v>0</v>
      </c>
      <c r="O26" s="155">
        <f t="shared" si="11"/>
        <v>0</v>
      </c>
      <c r="P26" s="155">
        <v>0</v>
      </c>
      <c r="Q26" s="155">
        <f t="shared" si="12"/>
        <v>0</v>
      </c>
      <c r="R26" s="156"/>
      <c r="S26" s="156" t="s">
        <v>197</v>
      </c>
      <c r="T26" s="156" t="s">
        <v>198</v>
      </c>
      <c r="U26" s="156">
        <v>0</v>
      </c>
      <c r="V26" s="156">
        <f t="shared" si="13"/>
        <v>0</v>
      </c>
      <c r="W26" s="156"/>
      <c r="X26" s="156" t="s">
        <v>199</v>
      </c>
      <c r="Y26" s="156" t="s">
        <v>200</v>
      </c>
      <c r="Z26" s="146"/>
      <c r="AA26" s="146"/>
      <c r="AB26" s="146"/>
      <c r="AC26" s="146"/>
      <c r="AD26" s="146"/>
      <c r="AE26" s="146"/>
      <c r="AF26" s="146"/>
      <c r="AG26" s="146" t="s">
        <v>201</v>
      </c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</row>
    <row r="27" spans="1:60" outlineLevel="1" x14ac:dyDescent="0.2">
      <c r="A27" s="173">
        <v>18</v>
      </c>
      <c r="B27" s="174" t="s">
        <v>1687</v>
      </c>
      <c r="C27" s="180" t="s">
        <v>1688</v>
      </c>
      <c r="D27" s="175" t="s">
        <v>533</v>
      </c>
      <c r="E27" s="176">
        <v>44</v>
      </c>
      <c r="F27" s="177"/>
      <c r="G27" s="178">
        <f t="shared" si="7"/>
        <v>0</v>
      </c>
      <c r="H27" s="157">
        <v>0</v>
      </c>
      <c r="I27" s="156">
        <f t="shared" si="8"/>
        <v>0</v>
      </c>
      <c r="J27" s="157">
        <v>3462</v>
      </c>
      <c r="K27" s="156">
        <f t="shared" si="9"/>
        <v>152328</v>
      </c>
      <c r="L27" s="156">
        <v>21</v>
      </c>
      <c r="M27" s="156">
        <f t="shared" si="10"/>
        <v>0</v>
      </c>
      <c r="N27" s="155">
        <v>0</v>
      </c>
      <c r="O27" s="155">
        <f t="shared" si="11"/>
        <v>0</v>
      </c>
      <c r="P27" s="155">
        <v>0</v>
      </c>
      <c r="Q27" s="155">
        <f t="shared" si="12"/>
        <v>0</v>
      </c>
      <c r="R27" s="156"/>
      <c r="S27" s="156" t="s">
        <v>197</v>
      </c>
      <c r="T27" s="156" t="s">
        <v>198</v>
      </c>
      <c r="U27" s="156">
        <v>0</v>
      </c>
      <c r="V27" s="156">
        <f t="shared" si="13"/>
        <v>0</v>
      </c>
      <c r="W27" s="156"/>
      <c r="X27" s="156" t="s">
        <v>199</v>
      </c>
      <c r="Y27" s="156" t="s">
        <v>200</v>
      </c>
      <c r="Z27" s="146"/>
      <c r="AA27" s="146"/>
      <c r="AB27" s="146"/>
      <c r="AC27" s="146"/>
      <c r="AD27" s="146"/>
      <c r="AE27" s="146"/>
      <c r="AF27" s="146"/>
      <c r="AG27" s="146" t="s">
        <v>201</v>
      </c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</row>
    <row r="28" spans="1:60" outlineLevel="1" x14ac:dyDescent="0.2">
      <c r="A28" s="173">
        <v>19</v>
      </c>
      <c r="B28" s="174" t="s">
        <v>1689</v>
      </c>
      <c r="C28" s="180" t="s">
        <v>1690</v>
      </c>
      <c r="D28" s="175" t="s">
        <v>533</v>
      </c>
      <c r="E28" s="176">
        <v>4</v>
      </c>
      <c r="F28" s="177"/>
      <c r="G28" s="178">
        <f t="shared" si="7"/>
        <v>0</v>
      </c>
      <c r="H28" s="157">
        <v>0</v>
      </c>
      <c r="I28" s="156">
        <f t="shared" si="8"/>
        <v>0</v>
      </c>
      <c r="J28" s="157">
        <v>3260</v>
      </c>
      <c r="K28" s="156">
        <f t="shared" si="9"/>
        <v>13040</v>
      </c>
      <c r="L28" s="156">
        <v>21</v>
      </c>
      <c r="M28" s="156">
        <f t="shared" si="10"/>
        <v>0</v>
      </c>
      <c r="N28" s="155">
        <v>0</v>
      </c>
      <c r="O28" s="155">
        <f t="shared" si="11"/>
        <v>0</v>
      </c>
      <c r="P28" s="155">
        <v>0</v>
      </c>
      <c r="Q28" s="155">
        <f t="shared" si="12"/>
        <v>0</v>
      </c>
      <c r="R28" s="156"/>
      <c r="S28" s="156" t="s">
        <v>197</v>
      </c>
      <c r="T28" s="156" t="s">
        <v>198</v>
      </c>
      <c r="U28" s="156">
        <v>0</v>
      </c>
      <c r="V28" s="156">
        <f t="shared" si="13"/>
        <v>0</v>
      </c>
      <c r="W28" s="156"/>
      <c r="X28" s="156" t="s">
        <v>199</v>
      </c>
      <c r="Y28" s="156" t="s">
        <v>200</v>
      </c>
      <c r="Z28" s="146"/>
      <c r="AA28" s="146"/>
      <c r="AB28" s="146"/>
      <c r="AC28" s="146"/>
      <c r="AD28" s="146"/>
      <c r="AE28" s="146"/>
      <c r="AF28" s="146"/>
      <c r="AG28" s="146" t="s">
        <v>201</v>
      </c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</row>
    <row r="29" spans="1:60" outlineLevel="1" x14ac:dyDescent="0.2">
      <c r="A29" s="173">
        <v>20</v>
      </c>
      <c r="B29" s="174" t="s">
        <v>1691</v>
      </c>
      <c r="C29" s="180" t="s">
        <v>1692</v>
      </c>
      <c r="D29" s="175" t="s">
        <v>533</v>
      </c>
      <c r="E29" s="176">
        <v>23</v>
      </c>
      <c r="F29" s="177"/>
      <c r="G29" s="178">
        <f t="shared" si="7"/>
        <v>0</v>
      </c>
      <c r="H29" s="157">
        <v>0</v>
      </c>
      <c r="I29" s="156">
        <f t="shared" si="8"/>
        <v>0</v>
      </c>
      <c r="J29" s="157">
        <v>3120</v>
      </c>
      <c r="K29" s="156">
        <f t="shared" si="9"/>
        <v>71760</v>
      </c>
      <c r="L29" s="156">
        <v>21</v>
      </c>
      <c r="M29" s="156">
        <f t="shared" si="10"/>
        <v>0</v>
      </c>
      <c r="N29" s="155">
        <v>0</v>
      </c>
      <c r="O29" s="155">
        <f t="shared" si="11"/>
        <v>0</v>
      </c>
      <c r="P29" s="155">
        <v>0</v>
      </c>
      <c r="Q29" s="155">
        <f t="shared" si="12"/>
        <v>0</v>
      </c>
      <c r="R29" s="156"/>
      <c r="S29" s="156" t="s">
        <v>197</v>
      </c>
      <c r="T29" s="156" t="s">
        <v>198</v>
      </c>
      <c r="U29" s="156">
        <v>0</v>
      </c>
      <c r="V29" s="156">
        <f t="shared" si="13"/>
        <v>0</v>
      </c>
      <c r="W29" s="156"/>
      <c r="X29" s="156" t="s">
        <v>199</v>
      </c>
      <c r="Y29" s="156" t="s">
        <v>200</v>
      </c>
      <c r="Z29" s="146"/>
      <c r="AA29" s="146"/>
      <c r="AB29" s="146"/>
      <c r="AC29" s="146"/>
      <c r="AD29" s="146"/>
      <c r="AE29" s="146"/>
      <c r="AF29" s="146"/>
      <c r="AG29" s="146" t="s">
        <v>201</v>
      </c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</row>
    <row r="30" spans="1:60" outlineLevel="1" x14ac:dyDescent="0.2">
      <c r="A30" s="173">
        <v>21</v>
      </c>
      <c r="B30" s="174" t="s">
        <v>1693</v>
      </c>
      <c r="C30" s="180" t="s">
        <v>1694</v>
      </c>
      <c r="D30" s="175" t="s">
        <v>533</v>
      </c>
      <c r="E30" s="176">
        <v>5</v>
      </c>
      <c r="F30" s="177"/>
      <c r="G30" s="178">
        <f t="shared" si="7"/>
        <v>0</v>
      </c>
      <c r="H30" s="157">
        <v>0</v>
      </c>
      <c r="I30" s="156">
        <f t="shared" si="8"/>
        <v>0</v>
      </c>
      <c r="J30" s="157">
        <v>3040</v>
      </c>
      <c r="K30" s="156">
        <f t="shared" si="9"/>
        <v>15200</v>
      </c>
      <c r="L30" s="156">
        <v>21</v>
      </c>
      <c r="M30" s="156">
        <f t="shared" si="10"/>
        <v>0</v>
      </c>
      <c r="N30" s="155">
        <v>0</v>
      </c>
      <c r="O30" s="155">
        <f t="shared" si="11"/>
        <v>0</v>
      </c>
      <c r="P30" s="155">
        <v>0</v>
      </c>
      <c r="Q30" s="155">
        <f t="shared" si="12"/>
        <v>0</v>
      </c>
      <c r="R30" s="156"/>
      <c r="S30" s="156" t="s">
        <v>197</v>
      </c>
      <c r="T30" s="156" t="s">
        <v>198</v>
      </c>
      <c r="U30" s="156">
        <v>0</v>
      </c>
      <c r="V30" s="156">
        <f t="shared" si="13"/>
        <v>0</v>
      </c>
      <c r="W30" s="156"/>
      <c r="X30" s="156" t="s">
        <v>199</v>
      </c>
      <c r="Y30" s="156" t="s">
        <v>200</v>
      </c>
      <c r="Z30" s="146"/>
      <c r="AA30" s="146"/>
      <c r="AB30" s="146"/>
      <c r="AC30" s="146"/>
      <c r="AD30" s="146"/>
      <c r="AE30" s="146"/>
      <c r="AF30" s="146"/>
      <c r="AG30" s="146" t="s">
        <v>201</v>
      </c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</row>
    <row r="31" spans="1:60" outlineLevel="1" x14ac:dyDescent="0.2">
      <c r="A31" s="173">
        <v>22</v>
      </c>
      <c r="B31" s="174" t="s">
        <v>1695</v>
      </c>
      <c r="C31" s="180" t="s">
        <v>1696</v>
      </c>
      <c r="D31" s="175" t="s">
        <v>533</v>
      </c>
      <c r="E31" s="176">
        <v>16</v>
      </c>
      <c r="F31" s="177"/>
      <c r="G31" s="178">
        <f t="shared" si="7"/>
        <v>0</v>
      </c>
      <c r="H31" s="157">
        <v>0</v>
      </c>
      <c r="I31" s="156">
        <f t="shared" si="8"/>
        <v>0</v>
      </c>
      <c r="J31" s="157">
        <v>5340</v>
      </c>
      <c r="K31" s="156">
        <f t="shared" si="9"/>
        <v>85440</v>
      </c>
      <c r="L31" s="156">
        <v>21</v>
      </c>
      <c r="M31" s="156">
        <f t="shared" si="10"/>
        <v>0</v>
      </c>
      <c r="N31" s="155">
        <v>0</v>
      </c>
      <c r="O31" s="155">
        <f t="shared" si="11"/>
        <v>0</v>
      </c>
      <c r="P31" s="155">
        <v>0</v>
      </c>
      <c r="Q31" s="155">
        <f t="shared" si="12"/>
        <v>0</v>
      </c>
      <c r="R31" s="156"/>
      <c r="S31" s="156" t="s">
        <v>197</v>
      </c>
      <c r="T31" s="156" t="s">
        <v>198</v>
      </c>
      <c r="U31" s="156">
        <v>0</v>
      </c>
      <c r="V31" s="156">
        <f t="shared" si="13"/>
        <v>0</v>
      </c>
      <c r="W31" s="156"/>
      <c r="X31" s="156" t="s">
        <v>199</v>
      </c>
      <c r="Y31" s="156" t="s">
        <v>200</v>
      </c>
      <c r="Z31" s="146"/>
      <c r="AA31" s="146"/>
      <c r="AB31" s="146"/>
      <c r="AC31" s="146"/>
      <c r="AD31" s="146"/>
      <c r="AE31" s="146"/>
      <c r="AF31" s="146"/>
      <c r="AG31" s="146" t="s">
        <v>201</v>
      </c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</row>
    <row r="32" spans="1:60" outlineLevel="1" x14ac:dyDescent="0.2">
      <c r="A32" s="173">
        <v>23</v>
      </c>
      <c r="B32" s="174" t="s">
        <v>1697</v>
      </c>
      <c r="C32" s="180" t="s">
        <v>1698</v>
      </c>
      <c r="D32" s="175" t="s">
        <v>533</v>
      </c>
      <c r="E32" s="176">
        <v>20</v>
      </c>
      <c r="F32" s="177"/>
      <c r="G32" s="178">
        <f t="shared" si="7"/>
        <v>0</v>
      </c>
      <c r="H32" s="157">
        <v>0</v>
      </c>
      <c r="I32" s="156">
        <f t="shared" si="8"/>
        <v>0</v>
      </c>
      <c r="J32" s="157">
        <v>3240</v>
      </c>
      <c r="K32" s="156">
        <f t="shared" si="9"/>
        <v>64800</v>
      </c>
      <c r="L32" s="156">
        <v>21</v>
      </c>
      <c r="M32" s="156">
        <f t="shared" si="10"/>
        <v>0</v>
      </c>
      <c r="N32" s="155">
        <v>0</v>
      </c>
      <c r="O32" s="155">
        <f t="shared" si="11"/>
        <v>0</v>
      </c>
      <c r="P32" s="155">
        <v>0</v>
      </c>
      <c r="Q32" s="155">
        <f t="shared" si="12"/>
        <v>0</v>
      </c>
      <c r="R32" s="156"/>
      <c r="S32" s="156" t="s">
        <v>197</v>
      </c>
      <c r="T32" s="156" t="s">
        <v>198</v>
      </c>
      <c r="U32" s="156">
        <v>0</v>
      </c>
      <c r="V32" s="156">
        <f t="shared" si="13"/>
        <v>0</v>
      </c>
      <c r="W32" s="156"/>
      <c r="X32" s="156" t="s">
        <v>199</v>
      </c>
      <c r="Y32" s="156" t="s">
        <v>200</v>
      </c>
      <c r="Z32" s="146"/>
      <c r="AA32" s="146"/>
      <c r="AB32" s="146"/>
      <c r="AC32" s="146"/>
      <c r="AD32" s="146"/>
      <c r="AE32" s="146"/>
      <c r="AF32" s="146"/>
      <c r="AG32" s="146" t="s">
        <v>201</v>
      </c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</row>
    <row r="33" spans="1:60" outlineLevel="1" x14ac:dyDescent="0.2">
      <c r="A33" s="173">
        <v>24</v>
      </c>
      <c r="B33" s="174" t="s">
        <v>1699</v>
      </c>
      <c r="C33" s="180" t="s">
        <v>1700</v>
      </c>
      <c r="D33" s="175" t="s">
        <v>533</v>
      </c>
      <c r="E33" s="176">
        <v>22</v>
      </c>
      <c r="F33" s="177"/>
      <c r="G33" s="178">
        <f t="shared" si="7"/>
        <v>0</v>
      </c>
      <c r="H33" s="157">
        <v>0</v>
      </c>
      <c r="I33" s="156">
        <f t="shared" si="8"/>
        <v>0</v>
      </c>
      <c r="J33" s="157">
        <v>2860</v>
      </c>
      <c r="K33" s="156">
        <f t="shared" si="9"/>
        <v>62920</v>
      </c>
      <c r="L33" s="156">
        <v>21</v>
      </c>
      <c r="M33" s="156">
        <f t="shared" si="10"/>
        <v>0</v>
      </c>
      <c r="N33" s="155">
        <v>0</v>
      </c>
      <c r="O33" s="155">
        <f t="shared" si="11"/>
        <v>0</v>
      </c>
      <c r="P33" s="155">
        <v>0</v>
      </c>
      <c r="Q33" s="155">
        <f t="shared" si="12"/>
        <v>0</v>
      </c>
      <c r="R33" s="156"/>
      <c r="S33" s="156" t="s">
        <v>197</v>
      </c>
      <c r="T33" s="156" t="s">
        <v>198</v>
      </c>
      <c r="U33" s="156">
        <v>0</v>
      </c>
      <c r="V33" s="156">
        <f t="shared" si="13"/>
        <v>0</v>
      </c>
      <c r="W33" s="156"/>
      <c r="X33" s="156" t="s">
        <v>199</v>
      </c>
      <c r="Y33" s="156" t="s">
        <v>200</v>
      </c>
      <c r="Z33" s="146"/>
      <c r="AA33" s="146"/>
      <c r="AB33" s="146"/>
      <c r="AC33" s="146"/>
      <c r="AD33" s="146"/>
      <c r="AE33" s="146"/>
      <c r="AF33" s="146"/>
      <c r="AG33" s="146" t="s">
        <v>201</v>
      </c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</row>
    <row r="34" spans="1:60" outlineLevel="1" x14ac:dyDescent="0.2">
      <c r="A34" s="173">
        <v>25</v>
      </c>
      <c r="B34" s="174" t="s">
        <v>1701</v>
      </c>
      <c r="C34" s="180" t="s">
        <v>1702</v>
      </c>
      <c r="D34" s="175" t="s">
        <v>533</v>
      </c>
      <c r="E34" s="176">
        <v>47</v>
      </c>
      <c r="F34" s="177"/>
      <c r="G34" s="178">
        <f t="shared" si="7"/>
        <v>0</v>
      </c>
      <c r="H34" s="157">
        <v>0</v>
      </c>
      <c r="I34" s="156">
        <f t="shared" si="8"/>
        <v>0</v>
      </c>
      <c r="J34" s="157">
        <v>2860</v>
      </c>
      <c r="K34" s="156">
        <f t="shared" si="9"/>
        <v>134420</v>
      </c>
      <c r="L34" s="156">
        <v>21</v>
      </c>
      <c r="M34" s="156">
        <f t="shared" si="10"/>
        <v>0</v>
      </c>
      <c r="N34" s="155">
        <v>0</v>
      </c>
      <c r="O34" s="155">
        <f t="shared" si="11"/>
        <v>0</v>
      </c>
      <c r="P34" s="155">
        <v>0</v>
      </c>
      <c r="Q34" s="155">
        <f t="shared" si="12"/>
        <v>0</v>
      </c>
      <c r="R34" s="156"/>
      <c r="S34" s="156" t="s">
        <v>197</v>
      </c>
      <c r="T34" s="156" t="s">
        <v>198</v>
      </c>
      <c r="U34" s="156">
        <v>0</v>
      </c>
      <c r="V34" s="156">
        <f t="shared" si="13"/>
        <v>0</v>
      </c>
      <c r="W34" s="156"/>
      <c r="X34" s="156" t="s">
        <v>199</v>
      </c>
      <c r="Y34" s="156" t="s">
        <v>200</v>
      </c>
      <c r="Z34" s="146"/>
      <c r="AA34" s="146"/>
      <c r="AB34" s="146"/>
      <c r="AC34" s="146"/>
      <c r="AD34" s="146"/>
      <c r="AE34" s="146"/>
      <c r="AF34" s="146"/>
      <c r="AG34" s="146" t="s">
        <v>201</v>
      </c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</row>
    <row r="35" spans="1:60" outlineLevel="1" x14ac:dyDescent="0.2">
      <c r="A35" s="173">
        <v>26</v>
      </c>
      <c r="B35" s="174" t="s">
        <v>1703</v>
      </c>
      <c r="C35" s="180" t="s">
        <v>1704</v>
      </c>
      <c r="D35" s="175" t="s">
        <v>533</v>
      </c>
      <c r="E35" s="176">
        <v>11</v>
      </c>
      <c r="F35" s="177"/>
      <c r="G35" s="178">
        <f t="shared" si="7"/>
        <v>0</v>
      </c>
      <c r="H35" s="157">
        <v>0</v>
      </c>
      <c r="I35" s="156">
        <f t="shared" si="8"/>
        <v>0</v>
      </c>
      <c r="J35" s="157">
        <v>3090</v>
      </c>
      <c r="K35" s="156">
        <f t="shared" si="9"/>
        <v>33990</v>
      </c>
      <c r="L35" s="156">
        <v>21</v>
      </c>
      <c r="M35" s="156">
        <f t="shared" si="10"/>
        <v>0</v>
      </c>
      <c r="N35" s="155">
        <v>0</v>
      </c>
      <c r="O35" s="155">
        <f t="shared" si="11"/>
        <v>0</v>
      </c>
      <c r="P35" s="155">
        <v>0</v>
      </c>
      <c r="Q35" s="155">
        <f t="shared" si="12"/>
        <v>0</v>
      </c>
      <c r="R35" s="156"/>
      <c r="S35" s="156" t="s">
        <v>197</v>
      </c>
      <c r="T35" s="156" t="s">
        <v>198</v>
      </c>
      <c r="U35" s="156">
        <v>0</v>
      </c>
      <c r="V35" s="156">
        <f t="shared" si="13"/>
        <v>0</v>
      </c>
      <c r="W35" s="156"/>
      <c r="X35" s="156" t="s">
        <v>199</v>
      </c>
      <c r="Y35" s="156" t="s">
        <v>200</v>
      </c>
      <c r="Z35" s="146"/>
      <c r="AA35" s="146"/>
      <c r="AB35" s="146"/>
      <c r="AC35" s="146"/>
      <c r="AD35" s="146"/>
      <c r="AE35" s="146"/>
      <c r="AF35" s="146"/>
      <c r="AG35" s="146" t="s">
        <v>201</v>
      </c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</row>
    <row r="36" spans="1:60" outlineLevel="1" x14ac:dyDescent="0.2">
      <c r="A36" s="173">
        <v>27</v>
      </c>
      <c r="B36" s="174" t="s">
        <v>1705</v>
      </c>
      <c r="C36" s="180" t="s">
        <v>1706</v>
      </c>
      <c r="D36" s="175" t="s">
        <v>533</v>
      </c>
      <c r="E36" s="176">
        <v>2</v>
      </c>
      <c r="F36" s="177"/>
      <c r="G36" s="178">
        <f t="shared" si="7"/>
        <v>0</v>
      </c>
      <c r="H36" s="157">
        <v>0</v>
      </c>
      <c r="I36" s="156">
        <f t="shared" si="8"/>
        <v>0</v>
      </c>
      <c r="J36" s="157">
        <v>12300</v>
      </c>
      <c r="K36" s="156">
        <f t="shared" si="9"/>
        <v>24600</v>
      </c>
      <c r="L36" s="156">
        <v>21</v>
      </c>
      <c r="M36" s="156">
        <f t="shared" si="10"/>
        <v>0</v>
      </c>
      <c r="N36" s="155">
        <v>0</v>
      </c>
      <c r="O36" s="155">
        <f t="shared" si="11"/>
        <v>0</v>
      </c>
      <c r="P36" s="155">
        <v>0</v>
      </c>
      <c r="Q36" s="155">
        <f t="shared" si="12"/>
        <v>0</v>
      </c>
      <c r="R36" s="156"/>
      <c r="S36" s="156" t="s">
        <v>197</v>
      </c>
      <c r="T36" s="156" t="s">
        <v>198</v>
      </c>
      <c r="U36" s="156">
        <v>0</v>
      </c>
      <c r="V36" s="156">
        <f t="shared" si="13"/>
        <v>0</v>
      </c>
      <c r="W36" s="156"/>
      <c r="X36" s="156" t="s">
        <v>199</v>
      </c>
      <c r="Y36" s="156" t="s">
        <v>200</v>
      </c>
      <c r="Z36" s="146"/>
      <c r="AA36" s="146"/>
      <c r="AB36" s="146"/>
      <c r="AC36" s="146"/>
      <c r="AD36" s="146"/>
      <c r="AE36" s="146"/>
      <c r="AF36" s="146"/>
      <c r="AG36" s="146" t="s">
        <v>201</v>
      </c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</row>
    <row r="37" spans="1:60" outlineLevel="1" x14ac:dyDescent="0.2">
      <c r="A37" s="173">
        <v>28</v>
      </c>
      <c r="B37" s="174" t="s">
        <v>1707</v>
      </c>
      <c r="C37" s="180" t="s">
        <v>1708</v>
      </c>
      <c r="D37" s="175" t="s">
        <v>533</v>
      </c>
      <c r="E37" s="176">
        <v>1</v>
      </c>
      <c r="F37" s="177"/>
      <c r="G37" s="178">
        <f t="shared" si="7"/>
        <v>0</v>
      </c>
      <c r="H37" s="157">
        <v>0</v>
      </c>
      <c r="I37" s="156">
        <f t="shared" si="8"/>
        <v>0</v>
      </c>
      <c r="J37" s="157">
        <v>3060</v>
      </c>
      <c r="K37" s="156">
        <f t="shared" si="9"/>
        <v>3060</v>
      </c>
      <c r="L37" s="156">
        <v>21</v>
      </c>
      <c r="M37" s="156">
        <f t="shared" si="10"/>
        <v>0</v>
      </c>
      <c r="N37" s="155">
        <v>0</v>
      </c>
      <c r="O37" s="155">
        <f t="shared" si="11"/>
        <v>0</v>
      </c>
      <c r="P37" s="155">
        <v>0</v>
      </c>
      <c r="Q37" s="155">
        <f t="shared" si="12"/>
        <v>0</v>
      </c>
      <c r="R37" s="156"/>
      <c r="S37" s="156" t="s">
        <v>197</v>
      </c>
      <c r="T37" s="156" t="s">
        <v>198</v>
      </c>
      <c r="U37" s="156">
        <v>0</v>
      </c>
      <c r="V37" s="156">
        <f t="shared" si="13"/>
        <v>0</v>
      </c>
      <c r="W37" s="156"/>
      <c r="X37" s="156" t="s">
        <v>199</v>
      </c>
      <c r="Y37" s="156" t="s">
        <v>200</v>
      </c>
      <c r="Z37" s="146"/>
      <c r="AA37" s="146"/>
      <c r="AB37" s="146"/>
      <c r="AC37" s="146"/>
      <c r="AD37" s="146"/>
      <c r="AE37" s="146"/>
      <c r="AF37" s="146"/>
      <c r="AG37" s="146" t="s">
        <v>201</v>
      </c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</row>
    <row r="38" spans="1:60" ht="22.5" outlineLevel="1" x14ac:dyDescent="0.2">
      <c r="A38" s="173">
        <v>29</v>
      </c>
      <c r="B38" s="174" t="s">
        <v>1709</v>
      </c>
      <c r="C38" s="180" t="s">
        <v>1710</v>
      </c>
      <c r="D38" s="175" t="s">
        <v>533</v>
      </c>
      <c r="E38" s="176">
        <v>1</v>
      </c>
      <c r="F38" s="177"/>
      <c r="G38" s="178">
        <f t="shared" si="7"/>
        <v>0</v>
      </c>
      <c r="H38" s="157">
        <v>0</v>
      </c>
      <c r="I38" s="156">
        <f t="shared" si="8"/>
        <v>0</v>
      </c>
      <c r="J38" s="157">
        <v>140000</v>
      </c>
      <c r="K38" s="156">
        <f t="shared" si="9"/>
        <v>140000</v>
      </c>
      <c r="L38" s="156">
        <v>21</v>
      </c>
      <c r="M38" s="156">
        <f t="shared" si="10"/>
        <v>0</v>
      </c>
      <c r="N38" s="155">
        <v>0</v>
      </c>
      <c r="O38" s="155">
        <f t="shared" si="11"/>
        <v>0</v>
      </c>
      <c r="P38" s="155">
        <v>0</v>
      </c>
      <c r="Q38" s="155">
        <f t="shared" si="12"/>
        <v>0</v>
      </c>
      <c r="R38" s="156"/>
      <c r="S38" s="156" t="s">
        <v>197</v>
      </c>
      <c r="T38" s="156" t="s">
        <v>198</v>
      </c>
      <c r="U38" s="156">
        <v>0</v>
      </c>
      <c r="V38" s="156">
        <f t="shared" si="13"/>
        <v>0</v>
      </c>
      <c r="W38" s="156"/>
      <c r="X38" s="156" t="s">
        <v>199</v>
      </c>
      <c r="Y38" s="156" t="s">
        <v>200</v>
      </c>
      <c r="Z38" s="146"/>
      <c r="AA38" s="146"/>
      <c r="AB38" s="146"/>
      <c r="AC38" s="146"/>
      <c r="AD38" s="146"/>
      <c r="AE38" s="146"/>
      <c r="AF38" s="146"/>
      <c r="AG38" s="146" t="s">
        <v>201</v>
      </c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</row>
    <row r="39" spans="1:60" outlineLevel="1" x14ac:dyDescent="0.2">
      <c r="A39" s="173">
        <v>30</v>
      </c>
      <c r="B39" s="174" t="s">
        <v>1711</v>
      </c>
      <c r="C39" s="180" t="s">
        <v>1712</v>
      </c>
      <c r="D39" s="175" t="s">
        <v>533</v>
      </c>
      <c r="E39" s="176">
        <v>4</v>
      </c>
      <c r="F39" s="177"/>
      <c r="G39" s="178">
        <f t="shared" si="7"/>
        <v>0</v>
      </c>
      <c r="H39" s="157">
        <v>0</v>
      </c>
      <c r="I39" s="156">
        <f t="shared" si="8"/>
        <v>0</v>
      </c>
      <c r="J39" s="157">
        <v>4538</v>
      </c>
      <c r="K39" s="156">
        <f t="shared" si="9"/>
        <v>18152</v>
      </c>
      <c r="L39" s="156">
        <v>21</v>
      </c>
      <c r="M39" s="156">
        <f t="shared" si="10"/>
        <v>0</v>
      </c>
      <c r="N39" s="155">
        <v>0</v>
      </c>
      <c r="O39" s="155">
        <f t="shared" si="11"/>
        <v>0</v>
      </c>
      <c r="P39" s="155">
        <v>0</v>
      </c>
      <c r="Q39" s="155">
        <f t="shared" si="12"/>
        <v>0</v>
      </c>
      <c r="R39" s="156"/>
      <c r="S39" s="156" t="s">
        <v>197</v>
      </c>
      <c r="T39" s="156" t="s">
        <v>198</v>
      </c>
      <c r="U39" s="156">
        <v>0</v>
      </c>
      <c r="V39" s="156">
        <f t="shared" si="13"/>
        <v>0</v>
      </c>
      <c r="W39" s="156"/>
      <c r="X39" s="156" t="s">
        <v>199</v>
      </c>
      <c r="Y39" s="156" t="s">
        <v>200</v>
      </c>
      <c r="Z39" s="146"/>
      <c r="AA39" s="146"/>
      <c r="AB39" s="146"/>
      <c r="AC39" s="146"/>
      <c r="AD39" s="146"/>
      <c r="AE39" s="146"/>
      <c r="AF39" s="146"/>
      <c r="AG39" s="146" t="s">
        <v>201</v>
      </c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</row>
    <row r="40" spans="1:60" x14ac:dyDescent="0.2">
      <c r="A40" s="160" t="s">
        <v>192</v>
      </c>
      <c r="B40" s="161" t="s">
        <v>80</v>
      </c>
      <c r="C40" s="179" t="s">
        <v>81</v>
      </c>
      <c r="D40" s="162"/>
      <c r="E40" s="163"/>
      <c r="F40" s="164"/>
      <c r="G40" s="165">
        <f>SUMIF(AG41:AG66,"&lt;&gt;NOR",G41:G66)</f>
        <v>0</v>
      </c>
      <c r="H40" s="159"/>
      <c r="I40" s="159">
        <f>SUM(I41:I66)</f>
        <v>0</v>
      </c>
      <c r="J40" s="159"/>
      <c r="K40" s="159">
        <f>SUM(K41:K66)</f>
        <v>1442730</v>
      </c>
      <c r="L40" s="159"/>
      <c r="M40" s="159">
        <f>SUM(M41:M66)</f>
        <v>0</v>
      </c>
      <c r="N40" s="158"/>
      <c r="O40" s="158">
        <f>SUM(O41:O66)</f>
        <v>0</v>
      </c>
      <c r="P40" s="158"/>
      <c r="Q40" s="158">
        <f>SUM(Q41:Q66)</f>
        <v>0</v>
      </c>
      <c r="R40" s="159"/>
      <c r="S40" s="159"/>
      <c r="T40" s="159"/>
      <c r="U40" s="159"/>
      <c r="V40" s="159">
        <f>SUM(V41:V66)</f>
        <v>0</v>
      </c>
      <c r="W40" s="159"/>
      <c r="X40" s="159"/>
      <c r="Y40" s="159"/>
      <c r="AG40" t="s">
        <v>193</v>
      </c>
    </row>
    <row r="41" spans="1:60" outlineLevel="1" x14ac:dyDescent="0.2">
      <c r="A41" s="173">
        <v>31</v>
      </c>
      <c r="B41" s="174" t="s">
        <v>1713</v>
      </c>
      <c r="C41" s="180" t="s">
        <v>1714</v>
      </c>
      <c r="D41" s="175" t="s">
        <v>344</v>
      </c>
      <c r="E41" s="176">
        <v>810</v>
      </c>
      <c r="F41" s="177"/>
      <c r="G41" s="178">
        <f t="shared" ref="G41:G66" si="14">ROUND(E41*F41,2)</f>
        <v>0</v>
      </c>
      <c r="H41" s="157">
        <v>0</v>
      </c>
      <c r="I41" s="156">
        <f t="shared" ref="I41:I66" si="15">ROUND(E41*H41,2)</f>
        <v>0</v>
      </c>
      <c r="J41" s="157">
        <v>43</v>
      </c>
      <c r="K41" s="156">
        <f t="shared" ref="K41:K66" si="16">ROUND(E41*J41,2)</f>
        <v>34830</v>
      </c>
      <c r="L41" s="156">
        <v>21</v>
      </c>
      <c r="M41" s="156">
        <f t="shared" ref="M41:M66" si="17">G41*(1+L41/100)</f>
        <v>0</v>
      </c>
      <c r="N41" s="155">
        <v>0</v>
      </c>
      <c r="O41" s="155">
        <f t="shared" ref="O41:O66" si="18">ROUND(E41*N41,2)</f>
        <v>0</v>
      </c>
      <c r="P41" s="155">
        <v>0</v>
      </c>
      <c r="Q41" s="155">
        <f t="shared" ref="Q41:Q66" si="19">ROUND(E41*P41,2)</f>
        <v>0</v>
      </c>
      <c r="R41" s="156"/>
      <c r="S41" s="156" t="s">
        <v>197</v>
      </c>
      <c r="T41" s="156" t="s">
        <v>198</v>
      </c>
      <c r="U41" s="156">
        <v>0</v>
      </c>
      <c r="V41" s="156">
        <f t="shared" ref="V41:V66" si="20">ROUND(E41*U41,2)</f>
        <v>0</v>
      </c>
      <c r="W41" s="156"/>
      <c r="X41" s="156" t="s">
        <v>199</v>
      </c>
      <c r="Y41" s="156" t="s">
        <v>200</v>
      </c>
      <c r="Z41" s="146"/>
      <c r="AA41" s="146"/>
      <c r="AB41" s="146"/>
      <c r="AC41" s="146"/>
      <c r="AD41" s="146"/>
      <c r="AE41" s="146"/>
      <c r="AF41" s="146"/>
      <c r="AG41" s="146" t="s">
        <v>201</v>
      </c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</row>
    <row r="42" spans="1:60" outlineLevel="1" x14ac:dyDescent="0.2">
      <c r="A42" s="173">
        <v>32</v>
      </c>
      <c r="B42" s="174" t="s">
        <v>1715</v>
      </c>
      <c r="C42" s="180" t="s">
        <v>1716</v>
      </c>
      <c r="D42" s="175" t="s">
        <v>344</v>
      </c>
      <c r="E42" s="176">
        <v>200</v>
      </c>
      <c r="F42" s="177"/>
      <c r="G42" s="178">
        <f t="shared" si="14"/>
        <v>0</v>
      </c>
      <c r="H42" s="157">
        <v>0</v>
      </c>
      <c r="I42" s="156">
        <f t="shared" si="15"/>
        <v>0</v>
      </c>
      <c r="J42" s="157">
        <v>50</v>
      </c>
      <c r="K42" s="156">
        <f t="shared" si="16"/>
        <v>10000</v>
      </c>
      <c r="L42" s="156">
        <v>21</v>
      </c>
      <c r="M42" s="156">
        <f t="shared" si="17"/>
        <v>0</v>
      </c>
      <c r="N42" s="155">
        <v>0</v>
      </c>
      <c r="O42" s="155">
        <f t="shared" si="18"/>
        <v>0</v>
      </c>
      <c r="P42" s="155">
        <v>0</v>
      </c>
      <c r="Q42" s="155">
        <f t="shared" si="19"/>
        <v>0</v>
      </c>
      <c r="R42" s="156"/>
      <c r="S42" s="156" t="s">
        <v>197</v>
      </c>
      <c r="T42" s="156" t="s">
        <v>198</v>
      </c>
      <c r="U42" s="156">
        <v>0</v>
      </c>
      <c r="V42" s="156">
        <f t="shared" si="20"/>
        <v>0</v>
      </c>
      <c r="W42" s="156"/>
      <c r="X42" s="156" t="s">
        <v>199</v>
      </c>
      <c r="Y42" s="156" t="s">
        <v>200</v>
      </c>
      <c r="Z42" s="146"/>
      <c r="AA42" s="146"/>
      <c r="AB42" s="146"/>
      <c r="AC42" s="146"/>
      <c r="AD42" s="146"/>
      <c r="AE42" s="146"/>
      <c r="AF42" s="146"/>
      <c r="AG42" s="146" t="s">
        <v>201</v>
      </c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</row>
    <row r="43" spans="1:60" outlineLevel="1" x14ac:dyDescent="0.2">
      <c r="A43" s="173">
        <v>33</v>
      </c>
      <c r="B43" s="174" t="s">
        <v>1717</v>
      </c>
      <c r="C43" s="180" t="s">
        <v>1718</v>
      </c>
      <c r="D43" s="175" t="s">
        <v>344</v>
      </c>
      <c r="E43" s="176">
        <v>30</v>
      </c>
      <c r="F43" s="177"/>
      <c r="G43" s="178">
        <f t="shared" si="14"/>
        <v>0</v>
      </c>
      <c r="H43" s="157">
        <v>0</v>
      </c>
      <c r="I43" s="156">
        <f t="shared" si="15"/>
        <v>0</v>
      </c>
      <c r="J43" s="157">
        <v>59</v>
      </c>
      <c r="K43" s="156">
        <f t="shared" si="16"/>
        <v>1770</v>
      </c>
      <c r="L43" s="156">
        <v>21</v>
      </c>
      <c r="M43" s="156">
        <f t="shared" si="17"/>
        <v>0</v>
      </c>
      <c r="N43" s="155">
        <v>0</v>
      </c>
      <c r="O43" s="155">
        <f t="shared" si="18"/>
        <v>0</v>
      </c>
      <c r="P43" s="155">
        <v>0</v>
      </c>
      <c r="Q43" s="155">
        <f t="shared" si="19"/>
        <v>0</v>
      </c>
      <c r="R43" s="156"/>
      <c r="S43" s="156" t="s">
        <v>197</v>
      </c>
      <c r="T43" s="156" t="s">
        <v>198</v>
      </c>
      <c r="U43" s="156">
        <v>0</v>
      </c>
      <c r="V43" s="156">
        <f t="shared" si="20"/>
        <v>0</v>
      </c>
      <c r="W43" s="156"/>
      <c r="X43" s="156" t="s">
        <v>199</v>
      </c>
      <c r="Y43" s="156" t="s">
        <v>200</v>
      </c>
      <c r="Z43" s="146"/>
      <c r="AA43" s="146"/>
      <c r="AB43" s="146"/>
      <c r="AC43" s="146"/>
      <c r="AD43" s="146"/>
      <c r="AE43" s="146"/>
      <c r="AF43" s="146"/>
      <c r="AG43" s="146" t="s">
        <v>201</v>
      </c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</row>
    <row r="44" spans="1:60" outlineLevel="1" x14ac:dyDescent="0.2">
      <c r="A44" s="173">
        <v>34</v>
      </c>
      <c r="B44" s="174" t="s">
        <v>1719</v>
      </c>
      <c r="C44" s="180" t="s">
        <v>1720</v>
      </c>
      <c r="D44" s="175" t="s">
        <v>344</v>
      </c>
      <c r="E44" s="176">
        <v>360</v>
      </c>
      <c r="F44" s="177"/>
      <c r="G44" s="178">
        <f t="shared" si="14"/>
        <v>0</v>
      </c>
      <c r="H44" s="157">
        <v>0</v>
      </c>
      <c r="I44" s="156">
        <f t="shared" si="15"/>
        <v>0</v>
      </c>
      <c r="J44" s="157">
        <v>78</v>
      </c>
      <c r="K44" s="156">
        <f t="shared" si="16"/>
        <v>28080</v>
      </c>
      <c r="L44" s="156">
        <v>21</v>
      </c>
      <c r="M44" s="156">
        <f t="shared" si="17"/>
        <v>0</v>
      </c>
      <c r="N44" s="155">
        <v>0</v>
      </c>
      <c r="O44" s="155">
        <f t="shared" si="18"/>
        <v>0</v>
      </c>
      <c r="P44" s="155">
        <v>0</v>
      </c>
      <c r="Q44" s="155">
        <f t="shared" si="19"/>
        <v>0</v>
      </c>
      <c r="R44" s="156"/>
      <c r="S44" s="156" t="s">
        <v>197</v>
      </c>
      <c r="T44" s="156" t="s">
        <v>198</v>
      </c>
      <c r="U44" s="156">
        <v>0</v>
      </c>
      <c r="V44" s="156">
        <f t="shared" si="20"/>
        <v>0</v>
      </c>
      <c r="W44" s="156"/>
      <c r="X44" s="156" t="s">
        <v>199</v>
      </c>
      <c r="Y44" s="156" t="s">
        <v>200</v>
      </c>
      <c r="Z44" s="146"/>
      <c r="AA44" s="146"/>
      <c r="AB44" s="146"/>
      <c r="AC44" s="146"/>
      <c r="AD44" s="146"/>
      <c r="AE44" s="146"/>
      <c r="AF44" s="146"/>
      <c r="AG44" s="146" t="s">
        <v>201</v>
      </c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</row>
    <row r="45" spans="1:60" outlineLevel="1" x14ac:dyDescent="0.2">
      <c r="A45" s="173">
        <v>35</v>
      </c>
      <c r="B45" s="174" t="s">
        <v>1721</v>
      </c>
      <c r="C45" s="180" t="s">
        <v>1722</v>
      </c>
      <c r="D45" s="175" t="s">
        <v>344</v>
      </c>
      <c r="E45" s="176">
        <v>80</v>
      </c>
      <c r="F45" s="177"/>
      <c r="G45" s="178">
        <f t="shared" si="14"/>
        <v>0</v>
      </c>
      <c r="H45" s="157">
        <v>0</v>
      </c>
      <c r="I45" s="156">
        <f t="shared" si="15"/>
        <v>0</v>
      </c>
      <c r="J45" s="157">
        <v>111</v>
      </c>
      <c r="K45" s="156">
        <f t="shared" si="16"/>
        <v>8880</v>
      </c>
      <c r="L45" s="156">
        <v>21</v>
      </c>
      <c r="M45" s="156">
        <f t="shared" si="17"/>
        <v>0</v>
      </c>
      <c r="N45" s="155">
        <v>0</v>
      </c>
      <c r="O45" s="155">
        <f t="shared" si="18"/>
        <v>0</v>
      </c>
      <c r="P45" s="155">
        <v>0</v>
      </c>
      <c r="Q45" s="155">
        <f t="shared" si="19"/>
        <v>0</v>
      </c>
      <c r="R45" s="156"/>
      <c r="S45" s="156" t="s">
        <v>197</v>
      </c>
      <c r="T45" s="156" t="s">
        <v>198</v>
      </c>
      <c r="U45" s="156">
        <v>0</v>
      </c>
      <c r="V45" s="156">
        <f t="shared" si="20"/>
        <v>0</v>
      </c>
      <c r="W45" s="156"/>
      <c r="X45" s="156" t="s">
        <v>199</v>
      </c>
      <c r="Y45" s="156" t="s">
        <v>200</v>
      </c>
      <c r="Z45" s="146"/>
      <c r="AA45" s="146"/>
      <c r="AB45" s="146"/>
      <c r="AC45" s="146"/>
      <c r="AD45" s="146"/>
      <c r="AE45" s="146"/>
      <c r="AF45" s="146"/>
      <c r="AG45" s="146" t="s">
        <v>201</v>
      </c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</row>
    <row r="46" spans="1:60" ht="22.5" outlineLevel="1" x14ac:dyDescent="0.2">
      <c r="A46" s="173">
        <v>36</v>
      </c>
      <c r="B46" s="174" t="s">
        <v>1723</v>
      </c>
      <c r="C46" s="180" t="s">
        <v>1724</v>
      </c>
      <c r="D46" s="175" t="s">
        <v>344</v>
      </c>
      <c r="E46" s="176">
        <v>560</v>
      </c>
      <c r="F46" s="177"/>
      <c r="G46" s="178">
        <f t="shared" si="14"/>
        <v>0</v>
      </c>
      <c r="H46" s="157">
        <v>0</v>
      </c>
      <c r="I46" s="156">
        <f t="shared" si="15"/>
        <v>0</v>
      </c>
      <c r="J46" s="157">
        <v>62</v>
      </c>
      <c r="K46" s="156">
        <f t="shared" si="16"/>
        <v>34720</v>
      </c>
      <c r="L46" s="156">
        <v>21</v>
      </c>
      <c r="M46" s="156">
        <f t="shared" si="17"/>
        <v>0</v>
      </c>
      <c r="N46" s="155">
        <v>0</v>
      </c>
      <c r="O46" s="155">
        <f t="shared" si="18"/>
        <v>0</v>
      </c>
      <c r="P46" s="155">
        <v>0</v>
      </c>
      <c r="Q46" s="155">
        <f t="shared" si="19"/>
        <v>0</v>
      </c>
      <c r="R46" s="156"/>
      <c r="S46" s="156" t="s">
        <v>197</v>
      </c>
      <c r="T46" s="156" t="s">
        <v>198</v>
      </c>
      <c r="U46" s="156">
        <v>0</v>
      </c>
      <c r="V46" s="156">
        <f t="shared" si="20"/>
        <v>0</v>
      </c>
      <c r="W46" s="156"/>
      <c r="X46" s="156" t="s">
        <v>199</v>
      </c>
      <c r="Y46" s="156" t="s">
        <v>200</v>
      </c>
      <c r="Z46" s="146"/>
      <c r="AA46" s="146"/>
      <c r="AB46" s="146"/>
      <c r="AC46" s="146"/>
      <c r="AD46" s="146"/>
      <c r="AE46" s="146"/>
      <c r="AF46" s="146"/>
      <c r="AG46" s="146" t="s">
        <v>201</v>
      </c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</row>
    <row r="47" spans="1:60" ht="22.5" outlineLevel="1" x14ac:dyDescent="0.2">
      <c r="A47" s="173">
        <v>37</v>
      </c>
      <c r="B47" s="174" t="s">
        <v>1725</v>
      </c>
      <c r="C47" s="180" t="s">
        <v>1726</v>
      </c>
      <c r="D47" s="175" t="s">
        <v>344</v>
      </c>
      <c r="E47" s="176">
        <v>1320</v>
      </c>
      <c r="F47" s="177"/>
      <c r="G47" s="178">
        <f t="shared" si="14"/>
        <v>0</v>
      </c>
      <c r="H47" s="157">
        <v>0</v>
      </c>
      <c r="I47" s="156">
        <f t="shared" si="15"/>
        <v>0</v>
      </c>
      <c r="J47" s="157">
        <v>69</v>
      </c>
      <c r="K47" s="156">
        <f t="shared" si="16"/>
        <v>91080</v>
      </c>
      <c r="L47" s="156">
        <v>21</v>
      </c>
      <c r="M47" s="156">
        <f t="shared" si="17"/>
        <v>0</v>
      </c>
      <c r="N47" s="155">
        <v>0</v>
      </c>
      <c r="O47" s="155">
        <f t="shared" si="18"/>
        <v>0</v>
      </c>
      <c r="P47" s="155">
        <v>0</v>
      </c>
      <c r="Q47" s="155">
        <f t="shared" si="19"/>
        <v>0</v>
      </c>
      <c r="R47" s="156"/>
      <c r="S47" s="156" t="s">
        <v>197</v>
      </c>
      <c r="T47" s="156" t="s">
        <v>198</v>
      </c>
      <c r="U47" s="156">
        <v>0</v>
      </c>
      <c r="V47" s="156">
        <f t="shared" si="20"/>
        <v>0</v>
      </c>
      <c r="W47" s="156"/>
      <c r="X47" s="156" t="s">
        <v>199</v>
      </c>
      <c r="Y47" s="156" t="s">
        <v>200</v>
      </c>
      <c r="Z47" s="146"/>
      <c r="AA47" s="146"/>
      <c r="AB47" s="146"/>
      <c r="AC47" s="146"/>
      <c r="AD47" s="146"/>
      <c r="AE47" s="146"/>
      <c r="AF47" s="146"/>
      <c r="AG47" s="146" t="s">
        <v>201</v>
      </c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</row>
    <row r="48" spans="1:60" ht="22.5" outlineLevel="1" x14ac:dyDescent="0.2">
      <c r="A48" s="173">
        <v>38</v>
      </c>
      <c r="B48" s="174" t="s">
        <v>1727</v>
      </c>
      <c r="C48" s="180" t="s">
        <v>1728</v>
      </c>
      <c r="D48" s="175" t="s">
        <v>344</v>
      </c>
      <c r="E48" s="176">
        <v>4180</v>
      </c>
      <c r="F48" s="177"/>
      <c r="G48" s="178">
        <f t="shared" si="14"/>
        <v>0</v>
      </c>
      <c r="H48" s="157">
        <v>0</v>
      </c>
      <c r="I48" s="156">
        <f t="shared" si="15"/>
        <v>0</v>
      </c>
      <c r="J48" s="157">
        <v>69</v>
      </c>
      <c r="K48" s="156">
        <f t="shared" si="16"/>
        <v>288420</v>
      </c>
      <c r="L48" s="156">
        <v>21</v>
      </c>
      <c r="M48" s="156">
        <f t="shared" si="17"/>
        <v>0</v>
      </c>
      <c r="N48" s="155">
        <v>0</v>
      </c>
      <c r="O48" s="155">
        <f t="shared" si="18"/>
        <v>0</v>
      </c>
      <c r="P48" s="155">
        <v>0</v>
      </c>
      <c r="Q48" s="155">
        <f t="shared" si="19"/>
        <v>0</v>
      </c>
      <c r="R48" s="156"/>
      <c r="S48" s="156" t="s">
        <v>197</v>
      </c>
      <c r="T48" s="156" t="s">
        <v>198</v>
      </c>
      <c r="U48" s="156">
        <v>0</v>
      </c>
      <c r="V48" s="156">
        <f t="shared" si="20"/>
        <v>0</v>
      </c>
      <c r="W48" s="156"/>
      <c r="X48" s="156" t="s">
        <v>199</v>
      </c>
      <c r="Y48" s="156" t="s">
        <v>200</v>
      </c>
      <c r="Z48" s="146"/>
      <c r="AA48" s="146"/>
      <c r="AB48" s="146"/>
      <c r="AC48" s="146"/>
      <c r="AD48" s="146"/>
      <c r="AE48" s="146"/>
      <c r="AF48" s="146"/>
      <c r="AG48" s="146" t="s">
        <v>201</v>
      </c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</row>
    <row r="49" spans="1:60" ht="22.5" outlineLevel="1" x14ac:dyDescent="0.2">
      <c r="A49" s="173">
        <v>39</v>
      </c>
      <c r="B49" s="174" t="s">
        <v>1729</v>
      </c>
      <c r="C49" s="180" t="s">
        <v>1730</v>
      </c>
      <c r="D49" s="175" t="s">
        <v>344</v>
      </c>
      <c r="E49" s="176">
        <v>1150</v>
      </c>
      <c r="F49" s="177"/>
      <c r="G49" s="178">
        <f t="shared" si="14"/>
        <v>0</v>
      </c>
      <c r="H49" s="157">
        <v>0</v>
      </c>
      <c r="I49" s="156">
        <f t="shared" si="15"/>
        <v>0</v>
      </c>
      <c r="J49" s="157">
        <v>84</v>
      </c>
      <c r="K49" s="156">
        <f t="shared" si="16"/>
        <v>96600</v>
      </c>
      <c r="L49" s="156">
        <v>21</v>
      </c>
      <c r="M49" s="156">
        <f t="shared" si="17"/>
        <v>0</v>
      </c>
      <c r="N49" s="155">
        <v>0</v>
      </c>
      <c r="O49" s="155">
        <f t="shared" si="18"/>
        <v>0</v>
      </c>
      <c r="P49" s="155">
        <v>0</v>
      </c>
      <c r="Q49" s="155">
        <f t="shared" si="19"/>
        <v>0</v>
      </c>
      <c r="R49" s="156"/>
      <c r="S49" s="156" t="s">
        <v>197</v>
      </c>
      <c r="T49" s="156" t="s">
        <v>198</v>
      </c>
      <c r="U49" s="156">
        <v>0</v>
      </c>
      <c r="V49" s="156">
        <f t="shared" si="20"/>
        <v>0</v>
      </c>
      <c r="W49" s="156"/>
      <c r="X49" s="156" t="s">
        <v>199</v>
      </c>
      <c r="Y49" s="156" t="s">
        <v>200</v>
      </c>
      <c r="Z49" s="146"/>
      <c r="AA49" s="146"/>
      <c r="AB49" s="146"/>
      <c r="AC49" s="146"/>
      <c r="AD49" s="146"/>
      <c r="AE49" s="146"/>
      <c r="AF49" s="146"/>
      <c r="AG49" s="146" t="s">
        <v>201</v>
      </c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</row>
    <row r="50" spans="1:60" ht="22.5" outlineLevel="1" x14ac:dyDescent="0.2">
      <c r="A50" s="173">
        <v>40</v>
      </c>
      <c r="B50" s="174" t="s">
        <v>1731</v>
      </c>
      <c r="C50" s="180" t="s">
        <v>1732</v>
      </c>
      <c r="D50" s="175" t="s">
        <v>344</v>
      </c>
      <c r="E50" s="176">
        <v>6100</v>
      </c>
      <c r="F50" s="177"/>
      <c r="G50" s="178">
        <f t="shared" si="14"/>
        <v>0</v>
      </c>
      <c r="H50" s="157">
        <v>0</v>
      </c>
      <c r="I50" s="156">
        <f t="shared" si="15"/>
        <v>0</v>
      </c>
      <c r="J50" s="157">
        <v>84</v>
      </c>
      <c r="K50" s="156">
        <f t="shared" si="16"/>
        <v>512400</v>
      </c>
      <c r="L50" s="156">
        <v>21</v>
      </c>
      <c r="M50" s="156">
        <f t="shared" si="17"/>
        <v>0</v>
      </c>
      <c r="N50" s="155">
        <v>0</v>
      </c>
      <c r="O50" s="155">
        <f t="shared" si="18"/>
        <v>0</v>
      </c>
      <c r="P50" s="155">
        <v>0</v>
      </c>
      <c r="Q50" s="155">
        <f t="shared" si="19"/>
        <v>0</v>
      </c>
      <c r="R50" s="156"/>
      <c r="S50" s="156" t="s">
        <v>197</v>
      </c>
      <c r="T50" s="156" t="s">
        <v>198</v>
      </c>
      <c r="U50" s="156">
        <v>0</v>
      </c>
      <c r="V50" s="156">
        <f t="shared" si="20"/>
        <v>0</v>
      </c>
      <c r="W50" s="156"/>
      <c r="X50" s="156" t="s">
        <v>199</v>
      </c>
      <c r="Y50" s="156" t="s">
        <v>200</v>
      </c>
      <c r="Z50" s="146"/>
      <c r="AA50" s="146"/>
      <c r="AB50" s="146"/>
      <c r="AC50" s="146"/>
      <c r="AD50" s="146"/>
      <c r="AE50" s="146"/>
      <c r="AF50" s="146"/>
      <c r="AG50" s="146" t="s">
        <v>201</v>
      </c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</row>
    <row r="51" spans="1:60" ht="22.5" outlineLevel="1" x14ac:dyDescent="0.2">
      <c r="A51" s="173">
        <v>41</v>
      </c>
      <c r="B51" s="174" t="s">
        <v>1733</v>
      </c>
      <c r="C51" s="180" t="s">
        <v>1734</v>
      </c>
      <c r="D51" s="175" t="s">
        <v>344</v>
      </c>
      <c r="E51" s="176">
        <v>140</v>
      </c>
      <c r="F51" s="177"/>
      <c r="G51" s="178">
        <f t="shared" si="14"/>
        <v>0</v>
      </c>
      <c r="H51" s="157">
        <v>0</v>
      </c>
      <c r="I51" s="156">
        <f t="shared" si="15"/>
        <v>0</v>
      </c>
      <c r="J51" s="157">
        <v>110</v>
      </c>
      <c r="K51" s="156">
        <f t="shared" si="16"/>
        <v>15400</v>
      </c>
      <c r="L51" s="156">
        <v>21</v>
      </c>
      <c r="M51" s="156">
        <f t="shared" si="17"/>
        <v>0</v>
      </c>
      <c r="N51" s="155">
        <v>0</v>
      </c>
      <c r="O51" s="155">
        <f t="shared" si="18"/>
        <v>0</v>
      </c>
      <c r="P51" s="155">
        <v>0</v>
      </c>
      <c r="Q51" s="155">
        <f t="shared" si="19"/>
        <v>0</v>
      </c>
      <c r="R51" s="156"/>
      <c r="S51" s="156" t="s">
        <v>197</v>
      </c>
      <c r="T51" s="156" t="s">
        <v>198</v>
      </c>
      <c r="U51" s="156">
        <v>0</v>
      </c>
      <c r="V51" s="156">
        <f t="shared" si="20"/>
        <v>0</v>
      </c>
      <c r="W51" s="156"/>
      <c r="X51" s="156" t="s">
        <v>199</v>
      </c>
      <c r="Y51" s="156" t="s">
        <v>200</v>
      </c>
      <c r="Z51" s="146"/>
      <c r="AA51" s="146"/>
      <c r="AB51" s="146"/>
      <c r="AC51" s="146"/>
      <c r="AD51" s="146"/>
      <c r="AE51" s="146"/>
      <c r="AF51" s="146"/>
      <c r="AG51" s="146" t="s">
        <v>201</v>
      </c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</row>
    <row r="52" spans="1:60" outlineLevel="1" x14ac:dyDescent="0.2">
      <c r="A52" s="173">
        <v>42</v>
      </c>
      <c r="B52" s="174" t="s">
        <v>1735</v>
      </c>
      <c r="C52" s="180" t="s">
        <v>1736</v>
      </c>
      <c r="D52" s="175" t="s">
        <v>344</v>
      </c>
      <c r="E52" s="176">
        <v>80</v>
      </c>
      <c r="F52" s="177"/>
      <c r="G52" s="178">
        <f t="shared" si="14"/>
        <v>0</v>
      </c>
      <c r="H52" s="157">
        <v>0</v>
      </c>
      <c r="I52" s="156">
        <f t="shared" si="15"/>
        <v>0</v>
      </c>
      <c r="J52" s="157">
        <v>161</v>
      </c>
      <c r="K52" s="156">
        <f t="shared" si="16"/>
        <v>12880</v>
      </c>
      <c r="L52" s="156">
        <v>21</v>
      </c>
      <c r="M52" s="156">
        <f t="shared" si="17"/>
        <v>0</v>
      </c>
      <c r="N52" s="155">
        <v>0</v>
      </c>
      <c r="O52" s="155">
        <f t="shared" si="18"/>
        <v>0</v>
      </c>
      <c r="P52" s="155">
        <v>0</v>
      </c>
      <c r="Q52" s="155">
        <f t="shared" si="19"/>
        <v>0</v>
      </c>
      <c r="R52" s="156"/>
      <c r="S52" s="156" t="s">
        <v>197</v>
      </c>
      <c r="T52" s="156" t="s">
        <v>198</v>
      </c>
      <c r="U52" s="156">
        <v>0</v>
      </c>
      <c r="V52" s="156">
        <f t="shared" si="20"/>
        <v>0</v>
      </c>
      <c r="W52" s="156"/>
      <c r="X52" s="156" t="s">
        <v>199</v>
      </c>
      <c r="Y52" s="156" t="s">
        <v>200</v>
      </c>
      <c r="Z52" s="146"/>
      <c r="AA52" s="146"/>
      <c r="AB52" s="146"/>
      <c r="AC52" s="146"/>
      <c r="AD52" s="146"/>
      <c r="AE52" s="146"/>
      <c r="AF52" s="146"/>
      <c r="AG52" s="146" t="s">
        <v>201</v>
      </c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</row>
    <row r="53" spans="1:60" outlineLevel="1" x14ac:dyDescent="0.2">
      <c r="A53" s="173">
        <v>43</v>
      </c>
      <c r="B53" s="174" t="s">
        <v>1737</v>
      </c>
      <c r="C53" s="180" t="s">
        <v>1738</v>
      </c>
      <c r="D53" s="175" t="s">
        <v>344</v>
      </c>
      <c r="E53" s="176">
        <v>30</v>
      </c>
      <c r="F53" s="177"/>
      <c r="G53" s="178">
        <f t="shared" si="14"/>
        <v>0</v>
      </c>
      <c r="H53" s="157">
        <v>0</v>
      </c>
      <c r="I53" s="156">
        <f t="shared" si="15"/>
        <v>0</v>
      </c>
      <c r="J53" s="157">
        <v>195</v>
      </c>
      <c r="K53" s="156">
        <f t="shared" si="16"/>
        <v>5850</v>
      </c>
      <c r="L53" s="156">
        <v>21</v>
      </c>
      <c r="M53" s="156">
        <f t="shared" si="17"/>
        <v>0</v>
      </c>
      <c r="N53" s="155">
        <v>0</v>
      </c>
      <c r="O53" s="155">
        <f t="shared" si="18"/>
        <v>0</v>
      </c>
      <c r="P53" s="155">
        <v>0</v>
      </c>
      <c r="Q53" s="155">
        <f t="shared" si="19"/>
        <v>0</v>
      </c>
      <c r="R53" s="156"/>
      <c r="S53" s="156" t="s">
        <v>197</v>
      </c>
      <c r="T53" s="156" t="s">
        <v>198</v>
      </c>
      <c r="U53" s="156">
        <v>0</v>
      </c>
      <c r="V53" s="156">
        <f t="shared" si="20"/>
        <v>0</v>
      </c>
      <c r="W53" s="156"/>
      <c r="X53" s="156" t="s">
        <v>199</v>
      </c>
      <c r="Y53" s="156" t="s">
        <v>200</v>
      </c>
      <c r="Z53" s="146"/>
      <c r="AA53" s="146"/>
      <c r="AB53" s="146"/>
      <c r="AC53" s="146"/>
      <c r="AD53" s="146"/>
      <c r="AE53" s="146"/>
      <c r="AF53" s="146"/>
      <c r="AG53" s="146" t="s">
        <v>201</v>
      </c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</row>
    <row r="54" spans="1:60" ht="22.5" outlineLevel="1" x14ac:dyDescent="0.2">
      <c r="A54" s="173">
        <v>44</v>
      </c>
      <c r="B54" s="174" t="s">
        <v>1739</v>
      </c>
      <c r="C54" s="180" t="s">
        <v>1740</v>
      </c>
      <c r="D54" s="175" t="s">
        <v>344</v>
      </c>
      <c r="E54" s="176">
        <v>30</v>
      </c>
      <c r="F54" s="177"/>
      <c r="G54" s="178">
        <f t="shared" si="14"/>
        <v>0</v>
      </c>
      <c r="H54" s="157">
        <v>0</v>
      </c>
      <c r="I54" s="156">
        <f t="shared" si="15"/>
        <v>0</v>
      </c>
      <c r="J54" s="157">
        <v>277</v>
      </c>
      <c r="K54" s="156">
        <f t="shared" si="16"/>
        <v>8310</v>
      </c>
      <c r="L54" s="156">
        <v>21</v>
      </c>
      <c r="M54" s="156">
        <f t="shared" si="17"/>
        <v>0</v>
      </c>
      <c r="N54" s="155">
        <v>0</v>
      </c>
      <c r="O54" s="155">
        <f t="shared" si="18"/>
        <v>0</v>
      </c>
      <c r="P54" s="155">
        <v>0</v>
      </c>
      <c r="Q54" s="155">
        <f t="shared" si="19"/>
        <v>0</v>
      </c>
      <c r="R54" s="156"/>
      <c r="S54" s="156" t="s">
        <v>197</v>
      </c>
      <c r="T54" s="156" t="s">
        <v>198</v>
      </c>
      <c r="U54" s="156">
        <v>0</v>
      </c>
      <c r="V54" s="156">
        <f t="shared" si="20"/>
        <v>0</v>
      </c>
      <c r="W54" s="156"/>
      <c r="X54" s="156" t="s">
        <v>199</v>
      </c>
      <c r="Y54" s="156" t="s">
        <v>200</v>
      </c>
      <c r="Z54" s="146"/>
      <c r="AA54" s="146"/>
      <c r="AB54" s="146"/>
      <c r="AC54" s="146"/>
      <c r="AD54" s="146"/>
      <c r="AE54" s="146"/>
      <c r="AF54" s="146"/>
      <c r="AG54" s="146" t="s">
        <v>201</v>
      </c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</row>
    <row r="55" spans="1:60" ht="22.5" outlineLevel="1" x14ac:dyDescent="0.2">
      <c r="A55" s="173">
        <v>45</v>
      </c>
      <c r="B55" s="174" t="s">
        <v>1741</v>
      </c>
      <c r="C55" s="180" t="s">
        <v>1742</v>
      </c>
      <c r="D55" s="175" t="s">
        <v>344</v>
      </c>
      <c r="E55" s="176">
        <v>120</v>
      </c>
      <c r="F55" s="177"/>
      <c r="G55" s="178">
        <f t="shared" si="14"/>
        <v>0</v>
      </c>
      <c r="H55" s="157">
        <v>0</v>
      </c>
      <c r="I55" s="156">
        <f t="shared" si="15"/>
        <v>0</v>
      </c>
      <c r="J55" s="157">
        <v>456</v>
      </c>
      <c r="K55" s="156">
        <f t="shared" si="16"/>
        <v>54720</v>
      </c>
      <c r="L55" s="156">
        <v>21</v>
      </c>
      <c r="M55" s="156">
        <f t="shared" si="17"/>
        <v>0</v>
      </c>
      <c r="N55" s="155">
        <v>0</v>
      </c>
      <c r="O55" s="155">
        <f t="shared" si="18"/>
        <v>0</v>
      </c>
      <c r="P55" s="155">
        <v>0</v>
      </c>
      <c r="Q55" s="155">
        <f t="shared" si="19"/>
        <v>0</v>
      </c>
      <c r="R55" s="156"/>
      <c r="S55" s="156" t="s">
        <v>197</v>
      </c>
      <c r="T55" s="156" t="s">
        <v>198</v>
      </c>
      <c r="U55" s="156">
        <v>0</v>
      </c>
      <c r="V55" s="156">
        <f t="shared" si="20"/>
        <v>0</v>
      </c>
      <c r="W55" s="156"/>
      <c r="X55" s="156" t="s">
        <v>199</v>
      </c>
      <c r="Y55" s="156" t="s">
        <v>200</v>
      </c>
      <c r="Z55" s="146"/>
      <c r="AA55" s="146"/>
      <c r="AB55" s="146"/>
      <c r="AC55" s="146"/>
      <c r="AD55" s="146"/>
      <c r="AE55" s="146"/>
      <c r="AF55" s="146"/>
      <c r="AG55" s="146" t="s">
        <v>201</v>
      </c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</row>
    <row r="56" spans="1:60" ht="22.5" outlineLevel="1" x14ac:dyDescent="0.2">
      <c r="A56" s="173">
        <v>46</v>
      </c>
      <c r="B56" s="174" t="s">
        <v>1743</v>
      </c>
      <c r="C56" s="180" t="s">
        <v>1744</v>
      </c>
      <c r="D56" s="175" t="s">
        <v>344</v>
      </c>
      <c r="E56" s="176">
        <v>30</v>
      </c>
      <c r="F56" s="177"/>
      <c r="G56" s="178">
        <f t="shared" si="14"/>
        <v>0</v>
      </c>
      <c r="H56" s="157">
        <v>0</v>
      </c>
      <c r="I56" s="156">
        <f t="shared" si="15"/>
        <v>0</v>
      </c>
      <c r="J56" s="157">
        <v>687</v>
      </c>
      <c r="K56" s="156">
        <f t="shared" si="16"/>
        <v>20610</v>
      </c>
      <c r="L56" s="156">
        <v>21</v>
      </c>
      <c r="M56" s="156">
        <f t="shared" si="17"/>
        <v>0</v>
      </c>
      <c r="N56" s="155">
        <v>0</v>
      </c>
      <c r="O56" s="155">
        <f t="shared" si="18"/>
        <v>0</v>
      </c>
      <c r="P56" s="155">
        <v>0</v>
      </c>
      <c r="Q56" s="155">
        <f t="shared" si="19"/>
        <v>0</v>
      </c>
      <c r="R56" s="156"/>
      <c r="S56" s="156" t="s">
        <v>197</v>
      </c>
      <c r="T56" s="156" t="s">
        <v>198</v>
      </c>
      <c r="U56" s="156">
        <v>0</v>
      </c>
      <c r="V56" s="156">
        <f t="shared" si="20"/>
        <v>0</v>
      </c>
      <c r="W56" s="156"/>
      <c r="X56" s="156" t="s">
        <v>199</v>
      </c>
      <c r="Y56" s="156" t="s">
        <v>200</v>
      </c>
      <c r="Z56" s="146"/>
      <c r="AA56" s="146"/>
      <c r="AB56" s="146"/>
      <c r="AC56" s="146"/>
      <c r="AD56" s="146"/>
      <c r="AE56" s="146"/>
      <c r="AF56" s="146"/>
      <c r="AG56" s="146" t="s">
        <v>201</v>
      </c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</row>
    <row r="57" spans="1:60" outlineLevel="1" x14ac:dyDescent="0.2">
      <c r="A57" s="173">
        <v>47</v>
      </c>
      <c r="B57" s="174" t="s">
        <v>1745</v>
      </c>
      <c r="C57" s="180" t="s">
        <v>1746</v>
      </c>
      <c r="D57" s="175" t="s">
        <v>344</v>
      </c>
      <c r="E57" s="176">
        <v>5</v>
      </c>
      <c r="F57" s="177"/>
      <c r="G57" s="178">
        <f t="shared" si="14"/>
        <v>0</v>
      </c>
      <c r="H57" s="157">
        <v>0</v>
      </c>
      <c r="I57" s="156">
        <f t="shared" si="15"/>
        <v>0</v>
      </c>
      <c r="J57" s="157">
        <v>610</v>
      </c>
      <c r="K57" s="156">
        <f t="shared" si="16"/>
        <v>3050</v>
      </c>
      <c r="L57" s="156">
        <v>21</v>
      </c>
      <c r="M57" s="156">
        <f t="shared" si="17"/>
        <v>0</v>
      </c>
      <c r="N57" s="155">
        <v>0</v>
      </c>
      <c r="O57" s="155">
        <f t="shared" si="18"/>
        <v>0</v>
      </c>
      <c r="P57" s="155">
        <v>0</v>
      </c>
      <c r="Q57" s="155">
        <f t="shared" si="19"/>
        <v>0</v>
      </c>
      <c r="R57" s="156"/>
      <c r="S57" s="156" t="s">
        <v>197</v>
      </c>
      <c r="T57" s="156" t="s">
        <v>198</v>
      </c>
      <c r="U57" s="156">
        <v>0</v>
      </c>
      <c r="V57" s="156">
        <f t="shared" si="20"/>
        <v>0</v>
      </c>
      <c r="W57" s="156"/>
      <c r="X57" s="156" t="s">
        <v>199</v>
      </c>
      <c r="Y57" s="156" t="s">
        <v>200</v>
      </c>
      <c r="Z57" s="146"/>
      <c r="AA57" s="146"/>
      <c r="AB57" s="146"/>
      <c r="AC57" s="146"/>
      <c r="AD57" s="146"/>
      <c r="AE57" s="146"/>
      <c r="AF57" s="146"/>
      <c r="AG57" s="146" t="s">
        <v>201</v>
      </c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</row>
    <row r="58" spans="1:60" outlineLevel="1" x14ac:dyDescent="0.2">
      <c r="A58" s="173">
        <v>48</v>
      </c>
      <c r="B58" s="174" t="s">
        <v>1747</v>
      </c>
      <c r="C58" s="180" t="s">
        <v>1748</v>
      </c>
      <c r="D58" s="175" t="s">
        <v>344</v>
      </c>
      <c r="E58" s="176">
        <v>25</v>
      </c>
      <c r="F58" s="177"/>
      <c r="G58" s="178">
        <f t="shared" si="14"/>
        <v>0</v>
      </c>
      <c r="H58" s="157">
        <v>0</v>
      </c>
      <c r="I58" s="156">
        <f t="shared" si="15"/>
        <v>0</v>
      </c>
      <c r="J58" s="157">
        <v>73</v>
      </c>
      <c r="K58" s="156">
        <f t="shared" si="16"/>
        <v>1825</v>
      </c>
      <c r="L58" s="156">
        <v>21</v>
      </c>
      <c r="M58" s="156">
        <f t="shared" si="17"/>
        <v>0</v>
      </c>
      <c r="N58" s="155">
        <v>0</v>
      </c>
      <c r="O58" s="155">
        <f t="shared" si="18"/>
        <v>0</v>
      </c>
      <c r="P58" s="155">
        <v>0</v>
      </c>
      <c r="Q58" s="155">
        <f t="shared" si="19"/>
        <v>0</v>
      </c>
      <c r="R58" s="156"/>
      <c r="S58" s="156" t="s">
        <v>197</v>
      </c>
      <c r="T58" s="156" t="s">
        <v>198</v>
      </c>
      <c r="U58" s="156">
        <v>0</v>
      </c>
      <c r="V58" s="156">
        <f t="shared" si="20"/>
        <v>0</v>
      </c>
      <c r="W58" s="156"/>
      <c r="X58" s="156" t="s">
        <v>199</v>
      </c>
      <c r="Y58" s="156" t="s">
        <v>200</v>
      </c>
      <c r="Z58" s="146"/>
      <c r="AA58" s="146"/>
      <c r="AB58" s="146"/>
      <c r="AC58" s="146"/>
      <c r="AD58" s="146"/>
      <c r="AE58" s="146"/>
      <c r="AF58" s="146"/>
      <c r="AG58" s="146" t="s">
        <v>201</v>
      </c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</row>
    <row r="59" spans="1:60" outlineLevel="1" x14ac:dyDescent="0.2">
      <c r="A59" s="173">
        <v>49</v>
      </c>
      <c r="B59" s="174" t="s">
        <v>1749</v>
      </c>
      <c r="C59" s="180" t="s">
        <v>1750</v>
      </c>
      <c r="D59" s="175" t="s">
        <v>344</v>
      </c>
      <c r="E59" s="176">
        <v>5</v>
      </c>
      <c r="F59" s="177"/>
      <c r="G59" s="178">
        <f t="shared" si="14"/>
        <v>0</v>
      </c>
      <c r="H59" s="157">
        <v>0</v>
      </c>
      <c r="I59" s="156">
        <f t="shared" si="15"/>
        <v>0</v>
      </c>
      <c r="J59" s="157">
        <v>94</v>
      </c>
      <c r="K59" s="156">
        <f t="shared" si="16"/>
        <v>470</v>
      </c>
      <c r="L59" s="156">
        <v>21</v>
      </c>
      <c r="M59" s="156">
        <f t="shared" si="17"/>
        <v>0</v>
      </c>
      <c r="N59" s="155">
        <v>0</v>
      </c>
      <c r="O59" s="155">
        <f t="shared" si="18"/>
        <v>0</v>
      </c>
      <c r="P59" s="155">
        <v>0</v>
      </c>
      <c r="Q59" s="155">
        <f t="shared" si="19"/>
        <v>0</v>
      </c>
      <c r="R59" s="156"/>
      <c r="S59" s="156" t="s">
        <v>197</v>
      </c>
      <c r="T59" s="156" t="s">
        <v>198</v>
      </c>
      <c r="U59" s="156">
        <v>0</v>
      </c>
      <c r="V59" s="156">
        <f t="shared" si="20"/>
        <v>0</v>
      </c>
      <c r="W59" s="156"/>
      <c r="X59" s="156" t="s">
        <v>199</v>
      </c>
      <c r="Y59" s="156" t="s">
        <v>200</v>
      </c>
      <c r="Z59" s="146"/>
      <c r="AA59" s="146"/>
      <c r="AB59" s="146"/>
      <c r="AC59" s="146"/>
      <c r="AD59" s="146"/>
      <c r="AE59" s="146"/>
      <c r="AF59" s="146"/>
      <c r="AG59" s="146" t="s">
        <v>201</v>
      </c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</row>
    <row r="60" spans="1:60" outlineLevel="1" x14ac:dyDescent="0.2">
      <c r="A60" s="173">
        <v>50</v>
      </c>
      <c r="B60" s="174" t="s">
        <v>1751</v>
      </c>
      <c r="C60" s="180" t="s">
        <v>1752</v>
      </c>
      <c r="D60" s="175" t="s">
        <v>344</v>
      </c>
      <c r="E60" s="176">
        <v>15</v>
      </c>
      <c r="F60" s="177"/>
      <c r="G60" s="178">
        <f t="shared" si="14"/>
        <v>0</v>
      </c>
      <c r="H60" s="157">
        <v>0</v>
      </c>
      <c r="I60" s="156">
        <f t="shared" si="15"/>
        <v>0</v>
      </c>
      <c r="J60" s="157">
        <v>129</v>
      </c>
      <c r="K60" s="156">
        <f t="shared" si="16"/>
        <v>1935</v>
      </c>
      <c r="L60" s="156">
        <v>21</v>
      </c>
      <c r="M60" s="156">
        <f t="shared" si="17"/>
        <v>0</v>
      </c>
      <c r="N60" s="155">
        <v>0</v>
      </c>
      <c r="O60" s="155">
        <f t="shared" si="18"/>
        <v>0</v>
      </c>
      <c r="P60" s="155">
        <v>0</v>
      </c>
      <c r="Q60" s="155">
        <f t="shared" si="19"/>
        <v>0</v>
      </c>
      <c r="R60" s="156"/>
      <c r="S60" s="156" t="s">
        <v>197</v>
      </c>
      <c r="T60" s="156" t="s">
        <v>198</v>
      </c>
      <c r="U60" s="156">
        <v>0</v>
      </c>
      <c r="V60" s="156">
        <f t="shared" si="20"/>
        <v>0</v>
      </c>
      <c r="W60" s="156"/>
      <c r="X60" s="156" t="s">
        <v>199</v>
      </c>
      <c r="Y60" s="156" t="s">
        <v>200</v>
      </c>
      <c r="Z60" s="146"/>
      <c r="AA60" s="146"/>
      <c r="AB60" s="146"/>
      <c r="AC60" s="146"/>
      <c r="AD60" s="146"/>
      <c r="AE60" s="146"/>
      <c r="AF60" s="146"/>
      <c r="AG60" s="146" t="s">
        <v>201</v>
      </c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</row>
    <row r="61" spans="1:60" ht="22.5" outlineLevel="1" x14ac:dyDescent="0.2">
      <c r="A61" s="173">
        <v>51</v>
      </c>
      <c r="B61" s="174" t="s">
        <v>1753</v>
      </c>
      <c r="C61" s="180" t="s">
        <v>1754</v>
      </c>
      <c r="D61" s="175" t="s">
        <v>344</v>
      </c>
      <c r="E61" s="176">
        <v>80</v>
      </c>
      <c r="F61" s="177"/>
      <c r="G61" s="178">
        <f t="shared" si="14"/>
        <v>0</v>
      </c>
      <c r="H61" s="157">
        <v>0</v>
      </c>
      <c r="I61" s="156">
        <f t="shared" si="15"/>
        <v>0</v>
      </c>
      <c r="J61" s="157">
        <v>78</v>
      </c>
      <c r="K61" s="156">
        <f t="shared" si="16"/>
        <v>6240</v>
      </c>
      <c r="L61" s="156">
        <v>21</v>
      </c>
      <c r="M61" s="156">
        <f t="shared" si="17"/>
        <v>0</v>
      </c>
      <c r="N61" s="155">
        <v>0</v>
      </c>
      <c r="O61" s="155">
        <f t="shared" si="18"/>
        <v>0</v>
      </c>
      <c r="P61" s="155">
        <v>0</v>
      </c>
      <c r="Q61" s="155">
        <f t="shared" si="19"/>
        <v>0</v>
      </c>
      <c r="R61" s="156"/>
      <c r="S61" s="156" t="s">
        <v>197</v>
      </c>
      <c r="T61" s="156" t="s">
        <v>198</v>
      </c>
      <c r="U61" s="156">
        <v>0</v>
      </c>
      <c r="V61" s="156">
        <f t="shared" si="20"/>
        <v>0</v>
      </c>
      <c r="W61" s="156"/>
      <c r="X61" s="156" t="s">
        <v>199</v>
      </c>
      <c r="Y61" s="156" t="s">
        <v>200</v>
      </c>
      <c r="Z61" s="146"/>
      <c r="AA61" s="146"/>
      <c r="AB61" s="146"/>
      <c r="AC61" s="146"/>
      <c r="AD61" s="146"/>
      <c r="AE61" s="146"/>
      <c r="AF61" s="146"/>
      <c r="AG61" s="146" t="s">
        <v>201</v>
      </c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</row>
    <row r="62" spans="1:60" ht="22.5" outlineLevel="1" x14ac:dyDescent="0.2">
      <c r="A62" s="173">
        <v>52</v>
      </c>
      <c r="B62" s="174" t="s">
        <v>1755</v>
      </c>
      <c r="C62" s="180" t="s">
        <v>1756</v>
      </c>
      <c r="D62" s="175" t="s">
        <v>344</v>
      </c>
      <c r="E62" s="176">
        <v>670</v>
      </c>
      <c r="F62" s="177"/>
      <c r="G62" s="178">
        <f t="shared" si="14"/>
        <v>0</v>
      </c>
      <c r="H62" s="157">
        <v>0</v>
      </c>
      <c r="I62" s="156">
        <f t="shared" si="15"/>
        <v>0</v>
      </c>
      <c r="J62" s="157">
        <v>78</v>
      </c>
      <c r="K62" s="156">
        <f t="shared" si="16"/>
        <v>52260</v>
      </c>
      <c r="L62" s="156">
        <v>21</v>
      </c>
      <c r="M62" s="156">
        <f t="shared" si="17"/>
        <v>0</v>
      </c>
      <c r="N62" s="155">
        <v>0</v>
      </c>
      <c r="O62" s="155">
        <f t="shared" si="18"/>
        <v>0</v>
      </c>
      <c r="P62" s="155">
        <v>0</v>
      </c>
      <c r="Q62" s="155">
        <f t="shared" si="19"/>
        <v>0</v>
      </c>
      <c r="R62" s="156"/>
      <c r="S62" s="156" t="s">
        <v>197</v>
      </c>
      <c r="T62" s="156" t="s">
        <v>198</v>
      </c>
      <c r="U62" s="156">
        <v>0</v>
      </c>
      <c r="V62" s="156">
        <f t="shared" si="20"/>
        <v>0</v>
      </c>
      <c r="W62" s="156"/>
      <c r="X62" s="156" t="s">
        <v>199</v>
      </c>
      <c r="Y62" s="156" t="s">
        <v>200</v>
      </c>
      <c r="Z62" s="146"/>
      <c r="AA62" s="146"/>
      <c r="AB62" s="146"/>
      <c r="AC62" s="146"/>
      <c r="AD62" s="146"/>
      <c r="AE62" s="146"/>
      <c r="AF62" s="146"/>
      <c r="AG62" s="146" t="s">
        <v>201</v>
      </c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</row>
    <row r="63" spans="1:60" ht="22.5" outlineLevel="1" x14ac:dyDescent="0.2">
      <c r="A63" s="173">
        <v>53</v>
      </c>
      <c r="B63" s="174" t="s">
        <v>1757</v>
      </c>
      <c r="C63" s="180" t="s">
        <v>1758</v>
      </c>
      <c r="D63" s="175" t="s">
        <v>344</v>
      </c>
      <c r="E63" s="176">
        <v>360</v>
      </c>
      <c r="F63" s="177"/>
      <c r="G63" s="178">
        <f t="shared" si="14"/>
        <v>0</v>
      </c>
      <c r="H63" s="157">
        <v>0</v>
      </c>
      <c r="I63" s="156">
        <f t="shared" si="15"/>
        <v>0</v>
      </c>
      <c r="J63" s="157">
        <v>92</v>
      </c>
      <c r="K63" s="156">
        <f t="shared" si="16"/>
        <v>33120</v>
      </c>
      <c r="L63" s="156">
        <v>21</v>
      </c>
      <c r="M63" s="156">
        <f t="shared" si="17"/>
        <v>0</v>
      </c>
      <c r="N63" s="155">
        <v>0</v>
      </c>
      <c r="O63" s="155">
        <f t="shared" si="18"/>
        <v>0</v>
      </c>
      <c r="P63" s="155">
        <v>0</v>
      </c>
      <c r="Q63" s="155">
        <f t="shared" si="19"/>
        <v>0</v>
      </c>
      <c r="R63" s="156"/>
      <c r="S63" s="156" t="s">
        <v>197</v>
      </c>
      <c r="T63" s="156" t="s">
        <v>198</v>
      </c>
      <c r="U63" s="156">
        <v>0</v>
      </c>
      <c r="V63" s="156">
        <f t="shared" si="20"/>
        <v>0</v>
      </c>
      <c r="W63" s="156"/>
      <c r="X63" s="156" t="s">
        <v>199</v>
      </c>
      <c r="Y63" s="156" t="s">
        <v>200</v>
      </c>
      <c r="Z63" s="146"/>
      <c r="AA63" s="146"/>
      <c r="AB63" s="146"/>
      <c r="AC63" s="146"/>
      <c r="AD63" s="146"/>
      <c r="AE63" s="146"/>
      <c r="AF63" s="146"/>
      <c r="AG63" s="146" t="s">
        <v>201</v>
      </c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</row>
    <row r="64" spans="1:60" ht="22.5" outlineLevel="1" x14ac:dyDescent="0.2">
      <c r="A64" s="173">
        <v>54</v>
      </c>
      <c r="B64" s="174" t="s">
        <v>1759</v>
      </c>
      <c r="C64" s="180" t="s">
        <v>1760</v>
      </c>
      <c r="D64" s="175" t="s">
        <v>344</v>
      </c>
      <c r="E64" s="176">
        <v>590</v>
      </c>
      <c r="F64" s="177"/>
      <c r="G64" s="178">
        <f t="shared" si="14"/>
        <v>0</v>
      </c>
      <c r="H64" s="157">
        <v>0</v>
      </c>
      <c r="I64" s="156">
        <f t="shared" si="15"/>
        <v>0</v>
      </c>
      <c r="J64" s="157">
        <v>92</v>
      </c>
      <c r="K64" s="156">
        <f t="shared" si="16"/>
        <v>54280</v>
      </c>
      <c r="L64" s="156">
        <v>21</v>
      </c>
      <c r="M64" s="156">
        <f t="shared" si="17"/>
        <v>0</v>
      </c>
      <c r="N64" s="155">
        <v>0</v>
      </c>
      <c r="O64" s="155">
        <f t="shared" si="18"/>
        <v>0</v>
      </c>
      <c r="P64" s="155">
        <v>0</v>
      </c>
      <c r="Q64" s="155">
        <f t="shared" si="19"/>
        <v>0</v>
      </c>
      <c r="R64" s="156"/>
      <c r="S64" s="156" t="s">
        <v>197</v>
      </c>
      <c r="T64" s="156" t="s">
        <v>198</v>
      </c>
      <c r="U64" s="156">
        <v>0</v>
      </c>
      <c r="V64" s="156">
        <f t="shared" si="20"/>
        <v>0</v>
      </c>
      <c r="W64" s="156"/>
      <c r="X64" s="156" t="s">
        <v>199</v>
      </c>
      <c r="Y64" s="156" t="s">
        <v>200</v>
      </c>
      <c r="Z64" s="146"/>
      <c r="AA64" s="146"/>
      <c r="AB64" s="146"/>
      <c r="AC64" s="146"/>
      <c r="AD64" s="146"/>
      <c r="AE64" s="146"/>
      <c r="AF64" s="146"/>
      <c r="AG64" s="146" t="s">
        <v>201</v>
      </c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</row>
    <row r="65" spans="1:60" ht="22.5" outlineLevel="1" x14ac:dyDescent="0.2">
      <c r="A65" s="173">
        <v>55</v>
      </c>
      <c r="B65" s="174" t="s">
        <v>1761</v>
      </c>
      <c r="C65" s="180" t="s">
        <v>1762</v>
      </c>
      <c r="D65" s="175" t="s">
        <v>344</v>
      </c>
      <c r="E65" s="176">
        <v>110</v>
      </c>
      <c r="F65" s="177"/>
      <c r="G65" s="178">
        <f t="shared" si="14"/>
        <v>0</v>
      </c>
      <c r="H65" s="157">
        <v>0</v>
      </c>
      <c r="I65" s="156">
        <f t="shared" si="15"/>
        <v>0</v>
      </c>
      <c r="J65" s="157">
        <v>520</v>
      </c>
      <c r="K65" s="156">
        <f t="shared" si="16"/>
        <v>57200</v>
      </c>
      <c r="L65" s="156">
        <v>21</v>
      </c>
      <c r="M65" s="156">
        <f t="shared" si="17"/>
        <v>0</v>
      </c>
      <c r="N65" s="155">
        <v>0</v>
      </c>
      <c r="O65" s="155">
        <f t="shared" si="18"/>
        <v>0</v>
      </c>
      <c r="P65" s="155">
        <v>0</v>
      </c>
      <c r="Q65" s="155">
        <f t="shared" si="19"/>
        <v>0</v>
      </c>
      <c r="R65" s="156"/>
      <c r="S65" s="156" t="s">
        <v>197</v>
      </c>
      <c r="T65" s="156" t="s">
        <v>198</v>
      </c>
      <c r="U65" s="156">
        <v>0</v>
      </c>
      <c r="V65" s="156">
        <f t="shared" si="20"/>
        <v>0</v>
      </c>
      <c r="W65" s="156"/>
      <c r="X65" s="156" t="s">
        <v>199</v>
      </c>
      <c r="Y65" s="156" t="s">
        <v>200</v>
      </c>
      <c r="Z65" s="146"/>
      <c r="AA65" s="146"/>
      <c r="AB65" s="146"/>
      <c r="AC65" s="146"/>
      <c r="AD65" s="146"/>
      <c r="AE65" s="146"/>
      <c r="AF65" s="146"/>
      <c r="AG65" s="146" t="s">
        <v>201</v>
      </c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</row>
    <row r="66" spans="1:60" ht="22.5" outlineLevel="1" x14ac:dyDescent="0.2">
      <c r="A66" s="173">
        <v>56</v>
      </c>
      <c r="B66" s="174" t="s">
        <v>1763</v>
      </c>
      <c r="C66" s="180" t="s">
        <v>1764</v>
      </c>
      <c r="D66" s="175" t="s">
        <v>344</v>
      </c>
      <c r="E66" s="176">
        <v>120</v>
      </c>
      <c r="F66" s="177"/>
      <c r="G66" s="178">
        <f t="shared" si="14"/>
        <v>0</v>
      </c>
      <c r="H66" s="157">
        <v>0</v>
      </c>
      <c r="I66" s="156">
        <f t="shared" si="15"/>
        <v>0</v>
      </c>
      <c r="J66" s="157">
        <v>65</v>
      </c>
      <c r="K66" s="156">
        <f t="shared" si="16"/>
        <v>7800</v>
      </c>
      <c r="L66" s="156">
        <v>21</v>
      </c>
      <c r="M66" s="156">
        <f t="shared" si="17"/>
        <v>0</v>
      </c>
      <c r="N66" s="155">
        <v>0</v>
      </c>
      <c r="O66" s="155">
        <f t="shared" si="18"/>
        <v>0</v>
      </c>
      <c r="P66" s="155">
        <v>0</v>
      </c>
      <c r="Q66" s="155">
        <f t="shared" si="19"/>
        <v>0</v>
      </c>
      <c r="R66" s="156"/>
      <c r="S66" s="156" t="s">
        <v>197</v>
      </c>
      <c r="T66" s="156" t="s">
        <v>198</v>
      </c>
      <c r="U66" s="156">
        <v>0</v>
      </c>
      <c r="V66" s="156">
        <f t="shared" si="20"/>
        <v>0</v>
      </c>
      <c r="W66" s="156"/>
      <c r="X66" s="156" t="s">
        <v>199</v>
      </c>
      <c r="Y66" s="156" t="s">
        <v>200</v>
      </c>
      <c r="Z66" s="146"/>
      <c r="AA66" s="146"/>
      <c r="AB66" s="146"/>
      <c r="AC66" s="146"/>
      <c r="AD66" s="146"/>
      <c r="AE66" s="146"/>
      <c r="AF66" s="146"/>
      <c r="AG66" s="146" t="s">
        <v>201</v>
      </c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</row>
    <row r="67" spans="1:60" x14ac:dyDescent="0.2">
      <c r="A67" s="160" t="s">
        <v>192</v>
      </c>
      <c r="B67" s="161" t="s">
        <v>82</v>
      </c>
      <c r="C67" s="179" t="s">
        <v>83</v>
      </c>
      <c r="D67" s="162"/>
      <c r="E67" s="163"/>
      <c r="F67" s="164"/>
      <c r="G67" s="165">
        <f>SUMIF(AG68:AG85,"&lt;&gt;NOR",G68:G85)</f>
        <v>0</v>
      </c>
      <c r="H67" s="159"/>
      <c r="I67" s="159">
        <f>SUM(I68:I85)</f>
        <v>0</v>
      </c>
      <c r="J67" s="159"/>
      <c r="K67" s="159">
        <f>SUM(K68:K85)</f>
        <v>550135</v>
      </c>
      <c r="L67" s="159"/>
      <c r="M67" s="159">
        <f>SUM(M68:M85)</f>
        <v>0</v>
      </c>
      <c r="N67" s="158"/>
      <c r="O67" s="158">
        <f>SUM(O68:O85)</f>
        <v>0</v>
      </c>
      <c r="P67" s="158"/>
      <c r="Q67" s="158">
        <f>SUM(Q68:Q85)</f>
        <v>0</v>
      </c>
      <c r="R67" s="159"/>
      <c r="S67" s="159"/>
      <c r="T67" s="159"/>
      <c r="U67" s="159"/>
      <c r="V67" s="159">
        <f>SUM(V68:V85)</f>
        <v>0</v>
      </c>
      <c r="W67" s="159"/>
      <c r="X67" s="159"/>
      <c r="Y67" s="159"/>
      <c r="AG67" t="s">
        <v>193</v>
      </c>
    </row>
    <row r="68" spans="1:60" outlineLevel="1" x14ac:dyDescent="0.2">
      <c r="A68" s="173">
        <v>57</v>
      </c>
      <c r="B68" s="174" t="s">
        <v>1765</v>
      </c>
      <c r="C68" s="180" t="s">
        <v>1766</v>
      </c>
      <c r="D68" s="175" t="s">
        <v>344</v>
      </c>
      <c r="E68" s="176">
        <v>80</v>
      </c>
      <c r="F68" s="177"/>
      <c r="G68" s="178">
        <f t="shared" ref="G68:G85" si="21">ROUND(E68*F68,2)</f>
        <v>0</v>
      </c>
      <c r="H68" s="157">
        <v>0</v>
      </c>
      <c r="I68" s="156">
        <f t="shared" ref="I68:I85" si="22">ROUND(E68*H68,2)</f>
        <v>0</v>
      </c>
      <c r="J68" s="157">
        <v>112</v>
      </c>
      <c r="K68" s="156">
        <f t="shared" ref="K68:K85" si="23">ROUND(E68*J68,2)</f>
        <v>8960</v>
      </c>
      <c r="L68" s="156">
        <v>21</v>
      </c>
      <c r="M68" s="156">
        <f t="shared" ref="M68:M85" si="24">G68*(1+L68/100)</f>
        <v>0</v>
      </c>
      <c r="N68" s="155">
        <v>0</v>
      </c>
      <c r="O68" s="155">
        <f t="shared" ref="O68:O85" si="25">ROUND(E68*N68,2)</f>
        <v>0</v>
      </c>
      <c r="P68" s="155">
        <v>0</v>
      </c>
      <c r="Q68" s="155">
        <f t="shared" ref="Q68:Q85" si="26">ROUND(E68*P68,2)</f>
        <v>0</v>
      </c>
      <c r="R68" s="156"/>
      <c r="S68" s="156" t="s">
        <v>197</v>
      </c>
      <c r="T68" s="156" t="s">
        <v>198</v>
      </c>
      <c r="U68" s="156">
        <v>0</v>
      </c>
      <c r="V68" s="156">
        <f t="shared" ref="V68:V85" si="27">ROUND(E68*U68,2)</f>
        <v>0</v>
      </c>
      <c r="W68" s="156"/>
      <c r="X68" s="156" t="s">
        <v>199</v>
      </c>
      <c r="Y68" s="156" t="s">
        <v>200</v>
      </c>
      <c r="Z68" s="146"/>
      <c r="AA68" s="146"/>
      <c r="AB68" s="146"/>
      <c r="AC68" s="146"/>
      <c r="AD68" s="146"/>
      <c r="AE68" s="146"/>
      <c r="AF68" s="146"/>
      <c r="AG68" s="146" t="s">
        <v>201</v>
      </c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</row>
    <row r="69" spans="1:60" outlineLevel="1" x14ac:dyDescent="0.2">
      <c r="A69" s="173">
        <v>58</v>
      </c>
      <c r="B69" s="174" t="s">
        <v>1767</v>
      </c>
      <c r="C69" s="180" t="s">
        <v>1768</v>
      </c>
      <c r="D69" s="175" t="s">
        <v>344</v>
      </c>
      <c r="E69" s="176">
        <v>160</v>
      </c>
      <c r="F69" s="177"/>
      <c r="G69" s="178">
        <f t="shared" si="21"/>
        <v>0</v>
      </c>
      <c r="H69" s="157">
        <v>0</v>
      </c>
      <c r="I69" s="156">
        <f t="shared" si="22"/>
        <v>0</v>
      </c>
      <c r="J69" s="157">
        <v>45</v>
      </c>
      <c r="K69" s="156">
        <f t="shared" si="23"/>
        <v>7200</v>
      </c>
      <c r="L69" s="156">
        <v>21</v>
      </c>
      <c r="M69" s="156">
        <f t="shared" si="24"/>
        <v>0</v>
      </c>
      <c r="N69" s="155">
        <v>0</v>
      </c>
      <c r="O69" s="155">
        <f t="shared" si="25"/>
        <v>0</v>
      </c>
      <c r="P69" s="155">
        <v>0</v>
      </c>
      <c r="Q69" s="155">
        <f t="shared" si="26"/>
        <v>0</v>
      </c>
      <c r="R69" s="156"/>
      <c r="S69" s="156" t="s">
        <v>197</v>
      </c>
      <c r="T69" s="156" t="s">
        <v>198</v>
      </c>
      <c r="U69" s="156">
        <v>0</v>
      </c>
      <c r="V69" s="156">
        <f t="shared" si="27"/>
        <v>0</v>
      </c>
      <c r="W69" s="156"/>
      <c r="X69" s="156" t="s">
        <v>199</v>
      </c>
      <c r="Y69" s="156" t="s">
        <v>200</v>
      </c>
      <c r="Z69" s="146"/>
      <c r="AA69" s="146"/>
      <c r="AB69" s="146"/>
      <c r="AC69" s="146"/>
      <c r="AD69" s="146"/>
      <c r="AE69" s="146"/>
      <c r="AF69" s="146"/>
      <c r="AG69" s="146" t="s">
        <v>201</v>
      </c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</row>
    <row r="70" spans="1:60" outlineLevel="1" x14ac:dyDescent="0.2">
      <c r="A70" s="173">
        <v>59</v>
      </c>
      <c r="B70" s="174" t="s">
        <v>1769</v>
      </c>
      <c r="C70" s="180" t="s">
        <v>1770</v>
      </c>
      <c r="D70" s="175" t="s">
        <v>344</v>
      </c>
      <c r="E70" s="176">
        <v>60</v>
      </c>
      <c r="F70" s="177"/>
      <c r="G70" s="178">
        <f t="shared" si="21"/>
        <v>0</v>
      </c>
      <c r="H70" s="157">
        <v>0</v>
      </c>
      <c r="I70" s="156">
        <f t="shared" si="22"/>
        <v>0</v>
      </c>
      <c r="J70" s="157">
        <v>43</v>
      </c>
      <c r="K70" s="156">
        <f t="shared" si="23"/>
        <v>2580</v>
      </c>
      <c r="L70" s="156">
        <v>21</v>
      </c>
      <c r="M70" s="156">
        <f t="shared" si="24"/>
        <v>0</v>
      </c>
      <c r="N70" s="155">
        <v>0</v>
      </c>
      <c r="O70" s="155">
        <f t="shared" si="25"/>
        <v>0</v>
      </c>
      <c r="P70" s="155">
        <v>0</v>
      </c>
      <c r="Q70" s="155">
        <f t="shared" si="26"/>
        <v>0</v>
      </c>
      <c r="R70" s="156"/>
      <c r="S70" s="156" t="s">
        <v>197</v>
      </c>
      <c r="T70" s="156" t="s">
        <v>198</v>
      </c>
      <c r="U70" s="156">
        <v>0</v>
      </c>
      <c r="V70" s="156">
        <f t="shared" si="27"/>
        <v>0</v>
      </c>
      <c r="W70" s="156"/>
      <c r="X70" s="156" t="s">
        <v>199</v>
      </c>
      <c r="Y70" s="156" t="s">
        <v>200</v>
      </c>
      <c r="Z70" s="146"/>
      <c r="AA70" s="146"/>
      <c r="AB70" s="146"/>
      <c r="AC70" s="146"/>
      <c r="AD70" s="146"/>
      <c r="AE70" s="146"/>
      <c r="AF70" s="146"/>
      <c r="AG70" s="146" t="s">
        <v>201</v>
      </c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</row>
    <row r="71" spans="1:60" outlineLevel="1" x14ac:dyDescent="0.2">
      <c r="A71" s="173">
        <v>60</v>
      </c>
      <c r="B71" s="174" t="s">
        <v>1771</v>
      </c>
      <c r="C71" s="180" t="s">
        <v>1772</v>
      </c>
      <c r="D71" s="175" t="s">
        <v>391</v>
      </c>
      <c r="E71" s="176">
        <v>210</v>
      </c>
      <c r="F71" s="177"/>
      <c r="G71" s="178">
        <f t="shared" si="21"/>
        <v>0</v>
      </c>
      <c r="H71" s="157">
        <v>0</v>
      </c>
      <c r="I71" s="156">
        <f t="shared" si="22"/>
        <v>0</v>
      </c>
      <c r="J71" s="157">
        <v>129</v>
      </c>
      <c r="K71" s="156">
        <f t="shared" si="23"/>
        <v>27090</v>
      </c>
      <c r="L71" s="156">
        <v>21</v>
      </c>
      <c r="M71" s="156">
        <f t="shared" si="24"/>
        <v>0</v>
      </c>
      <c r="N71" s="155">
        <v>0</v>
      </c>
      <c r="O71" s="155">
        <f t="shared" si="25"/>
        <v>0</v>
      </c>
      <c r="P71" s="155">
        <v>0</v>
      </c>
      <c r="Q71" s="155">
        <f t="shared" si="26"/>
        <v>0</v>
      </c>
      <c r="R71" s="156"/>
      <c r="S71" s="156" t="s">
        <v>197</v>
      </c>
      <c r="T71" s="156" t="s">
        <v>198</v>
      </c>
      <c r="U71" s="156">
        <v>0</v>
      </c>
      <c r="V71" s="156">
        <f t="shared" si="27"/>
        <v>0</v>
      </c>
      <c r="W71" s="156"/>
      <c r="X71" s="156" t="s">
        <v>199</v>
      </c>
      <c r="Y71" s="156" t="s">
        <v>200</v>
      </c>
      <c r="Z71" s="146"/>
      <c r="AA71" s="146"/>
      <c r="AB71" s="146"/>
      <c r="AC71" s="146"/>
      <c r="AD71" s="146"/>
      <c r="AE71" s="146"/>
      <c r="AF71" s="146"/>
      <c r="AG71" s="146" t="s">
        <v>201</v>
      </c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</row>
    <row r="72" spans="1:60" outlineLevel="1" x14ac:dyDescent="0.2">
      <c r="A72" s="173">
        <v>61</v>
      </c>
      <c r="B72" s="174" t="s">
        <v>1773</v>
      </c>
      <c r="C72" s="180" t="s">
        <v>1774</v>
      </c>
      <c r="D72" s="175" t="s">
        <v>344</v>
      </c>
      <c r="E72" s="176">
        <v>20</v>
      </c>
      <c r="F72" s="177"/>
      <c r="G72" s="178">
        <f t="shared" si="21"/>
        <v>0</v>
      </c>
      <c r="H72" s="157">
        <v>0</v>
      </c>
      <c r="I72" s="156">
        <f t="shared" si="22"/>
        <v>0</v>
      </c>
      <c r="J72" s="157">
        <v>360</v>
      </c>
      <c r="K72" s="156">
        <f t="shared" si="23"/>
        <v>7200</v>
      </c>
      <c r="L72" s="156">
        <v>21</v>
      </c>
      <c r="M72" s="156">
        <f t="shared" si="24"/>
        <v>0</v>
      </c>
      <c r="N72" s="155">
        <v>0</v>
      </c>
      <c r="O72" s="155">
        <f t="shared" si="25"/>
        <v>0</v>
      </c>
      <c r="P72" s="155">
        <v>0</v>
      </c>
      <c r="Q72" s="155">
        <f t="shared" si="26"/>
        <v>0</v>
      </c>
      <c r="R72" s="156"/>
      <c r="S72" s="156" t="s">
        <v>197</v>
      </c>
      <c r="T72" s="156" t="s">
        <v>198</v>
      </c>
      <c r="U72" s="156">
        <v>0</v>
      </c>
      <c r="V72" s="156">
        <f t="shared" si="27"/>
        <v>0</v>
      </c>
      <c r="W72" s="156"/>
      <c r="X72" s="156" t="s">
        <v>199</v>
      </c>
      <c r="Y72" s="156" t="s">
        <v>200</v>
      </c>
      <c r="Z72" s="146"/>
      <c r="AA72" s="146"/>
      <c r="AB72" s="146"/>
      <c r="AC72" s="146"/>
      <c r="AD72" s="146"/>
      <c r="AE72" s="146"/>
      <c r="AF72" s="146"/>
      <c r="AG72" s="146" t="s">
        <v>201</v>
      </c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</row>
    <row r="73" spans="1:60" outlineLevel="1" x14ac:dyDescent="0.2">
      <c r="A73" s="173">
        <v>62</v>
      </c>
      <c r="B73" s="174" t="s">
        <v>1775</v>
      </c>
      <c r="C73" s="180" t="s">
        <v>1776</v>
      </c>
      <c r="D73" s="175" t="s">
        <v>344</v>
      </c>
      <c r="E73" s="176">
        <v>130</v>
      </c>
      <c r="F73" s="177"/>
      <c r="G73" s="178">
        <f t="shared" si="21"/>
        <v>0</v>
      </c>
      <c r="H73" s="157">
        <v>0</v>
      </c>
      <c r="I73" s="156">
        <f t="shared" si="22"/>
        <v>0</v>
      </c>
      <c r="J73" s="157">
        <v>390</v>
      </c>
      <c r="K73" s="156">
        <f t="shared" si="23"/>
        <v>50700</v>
      </c>
      <c r="L73" s="156">
        <v>21</v>
      </c>
      <c r="M73" s="156">
        <f t="shared" si="24"/>
        <v>0</v>
      </c>
      <c r="N73" s="155">
        <v>0</v>
      </c>
      <c r="O73" s="155">
        <f t="shared" si="25"/>
        <v>0</v>
      </c>
      <c r="P73" s="155">
        <v>0</v>
      </c>
      <c r="Q73" s="155">
        <f t="shared" si="26"/>
        <v>0</v>
      </c>
      <c r="R73" s="156"/>
      <c r="S73" s="156" t="s">
        <v>197</v>
      </c>
      <c r="T73" s="156" t="s">
        <v>198</v>
      </c>
      <c r="U73" s="156">
        <v>0</v>
      </c>
      <c r="V73" s="156">
        <f t="shared" si="27"/>
        <v>0</v>
      </c>
      <c r="W73" s="156"/>
      <c r="X73" s="156" t="s">
        <v>199</v>
      </c>
      <c r="Y73" s="156" t="s">
        <v>200</v>
      </c>
      <c r="Z73" s="146"/>
      <c r="AA73" s="146"/>
      <c r="AB73" s="146"/>
      <c r="AC73" s="146"/>
      <c r="AD73" s="146"/>
      <c r="AE73" s="146"/>
      <c r="AF73" s="146"/>
      <c r="AG73" s="146" t="s">
        <v>201</v>
      </c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</row>
    <row r="74" spans="1:60" outlineLevel="1" x14ac:dyDescent="0.2">
      <c r="A74" s="173">
        <v>63</v>
      </c>
      <c r="B74" s="174" t="s">
        <v>1777</v>
      </c>
      <c r="C74" s="180" t="s">
        <v>1778</v>
      </c>
      <c r="D74" s="175" t="s">
        <v>533</v>
      </c>
      <c r="E74" s="176">
        <v>750</v>
      </c>
      <c r="F74" s="177"/>
      <c r="G74" s="178">
        <f t="shared" si="21"/>
        <v>0</v>
      </c>
      <c r="H74" s="157">
        <v>0</v>
      </c>
      <c r="I74" s="156">
        <f t="shared" si="22"/>
        <v>0</v>
      </c>
      <c r="J74" s="157">
        <v>32</v>
      </c>
      <c r="K74" s="156">
        <f t="shared" si="23"/>
        <v>24000</v>
      </c>
      <c r="L74" s="156">
        <v>21</v>
      </c>
      <c r="M74" s="156">
        <f t="shared" si="24"/>
        <v>0</v>
      </c>
      <c r="N74" s="155">
        <v>0</v>
      </c>
      <c r="O74" s="155">
        <f t="shared" si="25"/>
        <v>0</v>
      </c>
      <c r="P74" s="155">
        <v>0</v>
      </c>
      <c r="Q74" s="155">
        <f t="shared" si="26"/>
        <v>0</v>
      </c>
      <c r="R74" s="156"/>
      <c r="S74" s="156" t="s">
        <v>197</v>
      </c>
      <c r="T74" s="156" t="s">
        <v>198</v>
      </c>
      <c r="U74" s="156">
        <v>0</v>
      </c>
      <c r="V74" s="156">
        <f t="shared" si="27"/>
        <v>0</v>
      </c>
      <c r="W74" s="156"/>
      <c r="X74" s="156" t="s">
        <v>199</v>
      </c>
      <c r="Y74" s="156" t="s">
        <v>200</v>
      </c>
      <c r="Z74" s="146"/>
      <c r="AA74" s="146"/>
      <c r="AB74" s="146"/>
      <c r="AC74" s="146"/>
      <c r="AD74" s="146"/>
      <c r="AE74" s="146"/>
      <c r="AF74" s="146"/>
      <c r="AG74" s="146" t="s">
        <v>201</v>
      </c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</row>
    <row r="75" spans="1:60" outlineLevel="1" x14ac:dyDescent="0.2">
      <c r="A75" s="173">
        <v>64</v>
      </c>
      <c r="B75" s="174" t="s">
        <v>1779</v>
      </c>
      <c r="C75" s="180" t="s">
        <v>1780</v>
      </c>
      <c r="D75" s="175" t="s">
        <v>533</v>
      </c>
      <c r="E75" s="176">
        <v>3400</v>
      </c>
      <c r="F75" s="177"/>
      <c r="G75" s="178">
        <f t="shared" si="21"/>
        <v>0</v>
      </c>
      <c r="H75" s="157">
        <v>0</v>
      </c>
      <c r="I75" s="156">
        <f t="shared" si="22"/>
        <v>0</v>
      </c>
      <c r="J75" s="157">
        <v>43</v>
      </c>
      <c r="K75" s="156">
        <f t="shared" si="23"/>
        <v>146200</v>
      </c>
      <c r="L75" s="156">
        <v>21</v>
      </c>
      <c r="M75" s="156">
        <f t="shared" si="24"/>
        <v>0</v>
      </c>
      <c r="N75" s="155">
        <v>0</v>
      </c>
      <c r="O75" s="155">
        <f t="shared" si="25"/>
        <v>0</v>
      </c>
      <c r="P75" s="155">
        <v>0</v>
      </c>
      <c r="Q75" s="155">
        <f t="shared" si="26"/>
        <v>0</v>
      </c>
      <c r="R75" s="156"/>
      <c r="S75" s="156" t="s">
        <v>197</v>
      </c>
      <c r="T75" s="156" t="s">
        <v>198</v>
      </c>
      <c r="U75" s="156">
        <v>0</v>
      </c>
      <c r="V75" s="156">
        <f t="shared" si="27"/>
        <v>0</v>
      </c>
      <c r="W75" s="156"/>
      <c r="X75" s="156" t="s">
        <v>199</v>
      </c>
      <c r="Y75" s="156" t="s">
        <v>200</v>
      </c>
      <c r="Z75" s="146"/>
      <c r="AA75" s="146"/>
      <c r="AB75" s="146"/>
      <c r="AC75" s="146"/>
      <c r="AD75" s="146"/>
      <c r="AE75" s="146"/>
      <c r="AF75" s="146"/>
      <c r="AG75" s="146" t="s">
        <v>201</v>
      </c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</row>
    <row r="76" spans="1:60" outlineLevel="1" x14ac:dyDescent="0.2">
      <c r="A76" s="173">
        <v>65</v>
      </c>
      <c r="B76" s="174" t="s">
        <v>1781</v>
      </c>
      <c r="C76" s="180" t="s">
        <v>1782</v>
      </c>
      <c r="D76" s="175" t="s">
        <v>533</v>
      </c>
      <c r="E76" s="176">
        <v>100</v>
      </c>
      <c r="F76" s="177"/>
      <c r="G76" s="178">
        <f t="shared" si="21"/>
        <v>0</v>
      </c>
      <c r="H76" s="157">
        <v>0</v>
      </c>
      <c r="I76" s="156">
        <f t="shared" si="22"/>
        <v>0</v>
      </c>
      <c r="J76" s="157">
        <v>55</v>
      </c>
      <c r="K76" s="156">
        <f t="shared" si="23"/>
        <v>5500</v>
      </c>
      <c r="L76" s="156">
        <v>21</v>
      </c>
      <c r="M76" s="156">
        <f t="shared" si="24"/>
        <v>0</v>
      </c>
      <c r="N76" s="155">
        <v>0</v>
      </c>
      <c r="O76" s="155">
        <f t="shared" si="25"/>
        <v>0</v>
      </c>
      <c r="P76" s="155">
        <v>0</v>
      </c>
      <c r="Q76" s="155">
        <f t="shared" si="26"/>
        <v>0</v>
      </c>
      <c r="R76" s="156"/>
      <c r="S76" s="156" t="s">
        <v>197</v>
      </c>
      <c r="T76" s="156" t="s">
        <v>198</v>
      </c>
      <c r="U76" s="156">
        <v>0</v>
      </c>
      <c r="V76" s="156">
        <f t="shared" si="27"/>
        <v>0</v>
      </c>
      <c r="W76" s="156"/>
      <c r="X76" s="156" t="s">
        <v>199</v>
      </c>
      <c r="Y76" s="156" t="s">
        <v>200</v>
      </c>
      <c r="Z76" s="146"/>
      <c r="AA76" s="146"/>
      <c r="AB76" s="146"/>
      <c r="AC76" s="146"/>
      <c r="AD76" s="146"/>
      <c r="AE76" s="146"/>
      <c r="AF76" s="146"/>
      <c r="AG76" s="146" t="s">
        <v>201</v>
      </c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</row>
    <row r="77" spans="1:60" outlineLevel="1" x14ac:dyDescent="0.2">
      <c r="A77" s="173">
        <v>66</v>
      </c>
      <c r="B77" s="174" t="s">
        <v>1783</v>
      </c>
      <c r="C77" s="180" t="s">
        <v>1784</v>
      </c>
      <c r="D77" s="175" t="s">
        <v>533</v>
      </c>
      <c r="E77" s="176">
        <v>450</v>
      </c>
      <c r="F77" s="177"/>
      <c r="G77" s="178">
        <f t="shared" si="21"/>
        <v>0</v>
      </c>
      <c r="H77" s="157">
        <v>0</v>
      </c>
      <c r="I77" s="156">
        <f t="shared" si="22"/>
        <v>0</v>
      </c>
      <c r="J77" s="157">
        <v>65</v>
      </c>
      <c r="K77" s="156">
        <f t="shared" si="23"/>
        <v>29250</v>
      </c>
      <c r="L77" s="156">
        <v>21</v>
      </c>
      <c r="M77" s="156">
        <f t="shared" si="24"/>
        <v>0</v>
      </c>
      <c r="N77" s="155">
        <v>0</v>
      </c>
      <c r="O77" s="155">
        <f t="shared" si="25"/>
        <v>0</v>
      </c>
      <c r="P77" s="155">
        <v>0</v>
      </c>
      <c r="Q77" s="155">
        <f t="shared" si="26"/>
        <v>0</v>
      </c>
      <c r="R77" s="156"/>
      <c r="S77" s="156" t="s">
        <v>197</v>
      </c>
      <c r="T77" s="156" t="s">
        <v>198</v>
      </c>
      <c r="U77" s="156">
        <v>0</v>
      </c>
      <c r="V77" s="156">
        <f t="shared" si="27"/>
        <v>0</v>
      </c>
      <c r="W77" s="156"/>
      <c r="X77" s="156" t="s">
        <v>199</v>
      </c>
      <c r="Y77" s="156" t="s">
        <v>200</v>
      </c>
      <c r="Z77" s="146"/>
      <c r="AA77" s="146"/>
      <c r="AB77" s="146"/>
      <c r="AC77" s="146"/>
      <c r="AD77" s="146"/>
      <c r="AE77" s="146"/>
      <c r="AF77" s="146"/>
      <c r="AG77" s="146" t="s">
        <v>201</v>
      </c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</row>
    <row r="78" spans="1:60" ht="22.5" outlineLevel="1" x14ac:dyDescent="0.2">
      <c r="A78" s="173">
        <v>67</v>
      </c>
      <c r="B78" s="174" t="s">
        <v>1785</v>
      </c>
      <c r="C78" s="180" t="s">
        <v>1786</v>
      </c>
      <c r="D78" s="175" t="s">
        <v>533</v>
      </c>
      <c r="E78" s="176">
        <v>859</v>
      </c>
      <c r="F78" s="177"/>
      <c r="G78" s="178">
        <f t="shared" si="21"/>
        <v>0</v>
      </c>
      <c r="H78" s="157">
        <v>0</v>
      </c>
      <c r="I78" s="156">
        <f t="shared" si="22"/>
        <v>0</v>
      </c>
      <c r="J78" s="157">
        <v>55</v>
      </c>
      <c r="K78" s="156">
        <f t="shared" si="23"/>
        <v>47245</v>
      </c>
      <c r="L78" s="156">
        <v>21</v>
      </c>
      <c r="M78" s="156">
        <f t="shared" si="24"/>
        <v>0</v>
      </c>
      <c r="N78" s="155">
        <v>0</v>
      </c>
      <c r="O78" s="155">
        <f t="shared" si="25"/>
        <v>0</v>
      </c>
      <c r="P78" s="155">
        <v>0</v>
      </c>
      <c r="Q78" s="155">
        <f t="shared" si="26"/>
        <v>0</v>
      </c>
      <c r="R78" s="156"/>
      <c r="S78" s="156" t="s">
        <v>197</v>
      </c>
      <c r="T78" s="156" t="s">
        <v>198</v>
      </c>
      <c r="U78" s="156">
        <v>0</v>
      </c>
      <c r="V78" s="156">
        <f t="shared" si="27"/>
        <v>0</v>
      </c>
      <c r="W78" s="156"/>
      <c r="X78" s="156" t="s">
        <v>199</v>
      </c>
      <c r="Y78" s="156" t="s">
        <v>200</v>
      </c>
      <c r="Z78" s="146"/>
      <c r="AA78" s="146"/>
      <c r="AB78" s="146"/>
      <c r="AC78" s="146"/>
      <c r="AD78" s="146"/>
      <c r="AE78" s="146"/>
      <c r="AF78" s="146"/>
      <c r="AG78" s="146" t="s">
        <v>201</v>
      </c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</row>
    <row r="79" spans="1:60" ht="22.5" outlineLevel="1" x14ac:dyDescent="0.2">
      <c r="A79" s="173">
        <v>68</v>
      </c>
      <c r="B79" s="174" t="s">
        <v>1787</v>
      </c>
      <c r="C79" s="180" t="s">
        <v>1788</v>
      </c>
      <c r="D79" s="175" t="s">
        <v>533</v>
      </c>
      <c r="E79" s="176">
        <v>240</v>
      </c>
      <c r="F79" s="177"/>
      <c r="G79" s="178">
        <f t="shared" si="21"/>
        <v>0</v>
      </c>
      <c r="H79" s="157">
        <v>0</v>
      </c>
      <c r="I79" s="156">
        <f t="shared" si="22"/>
        <v>0</v>
      </c>
      <c r="J79" s="157">
        <v>163</v>
      </c>
      <c r="K79" s="156">
        <f t="shared" si="23"/>
        <v>39120</v>
      </c>
      <c r="L79" s="156">
        <v>21</v>
      </c>
      <c r="M79" s="156">
        <f t="shared" si="24"/>
        <v>0</v>
      </c>
      <c r="N79" s="155">
        <v>0</v>
      </c>
      <c r="O79" s="155">
        <f t="shared" si="25"/>
        <v>0</v>
      </c>
      <c r="P79" s="155">
        <v>0</v>
      </c>
      <c r="Q79" s="155">
        <f t="shared" si="26"/>
        <v>0</v>
      </c>
      <c r="R79" s="156"/>
      <c r="S79" s="156" t="s">
        <v>197</v>
      </c>
      <c r="T79" s="156" t="s">
        <v>198</v>
      </c>
      <c r="U79" s="156">
        <v>0</v>
      </c>
      <c r="V79" s="156">
        <f t="shared" si="27"/>
        <v>0</v>
      </c>
      <c r="W79" s="156"/>
      <c r="X79" s="156" t="s">
        <v>199</v>
      </c>
      <c r="Y79" s="156" t="s">
        <v>200</v>
      </c>
      <c r="Z79" s="146"/>
      <c r="AA79" s="146"/>
      <c r="AB79" s="146"/>
      <c r="AC79" s="146"/>
      <c r="AD79" s="146"/>
      <c r="AE79" s="146"/>
      <c r="AF79" s="146"/>
      <c r="AG79" s="146" t="s">
        <v>201</v>
      </c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</row>
    <row r="80" spans="1:60" ht="22.5" outlineLevel="1" x14ac:dyDescent="0.2">
      <c r="A80" s="173">
        <v>69</v>
      </c>
      <c r="B80" s="174" t="s">
        <v>1789</v>
      </c>
      <c r="C80" s="180" t="s">
        <v>1790</v>
      </c>
      <c r="D80" s="175" t="s">
        <v>533</v>
      </c>
      <c r="E80" s="176">
        <v>160</v>
      </c>
      <c r="F80" s="177"/>
      <c r="G80" s="178">
        <f t="shared" si="21"/>
        <v>0</v>
      </c>
      <c r="H80" s="157">
        <v>0</v>
      </c>
      <c r="I80" s="156">
        <f t="shared" si="22"/>
        <v>0</v>
      </c>
      <c r="J80" s="157">
        <v>301</v>
      </c>
      <c r="K80" s="156">
        <f t="shared" si="23"/>
        <v>48160</v>
      </c>
      <c r="L80" s="156">
        <v>21</v>
      </c>
      <c r="M80" s="156">
        <f t="shared" si="24"/>
        <v>0</v>
      </c>
      <c r="N80" s="155">
        <v>0</v>
      </c>
      <c r="O80" s="155">
        <f t="shared" si="25"/>
        <v>0</v>
      </c>
      <c r="P80" s="155">
        <v>0</v>
      </c>
      <c r="Q80" s="155">
        <f t="shared" si="26"/>
        <v>0</v>
      </c>
      <c r="R80" s="156"/>
      <c r="S80" s="156" t="s">
        <v>197</v>
      </c>
      <c r="T80" s="156" t="s">
        <v>198</v>
      </c>
      <c r="U80" s="156">
        <v>0</v>
      </c>
      <c r="V80" s="156">
        <f t="shared" si="27"/>
        <v>0</v>
      </c>
      <c r="W80" s="156"/>
      <c r="X80" s="156" t="s">
        <v>199</v>
      </c>
      <c r="Y80" s="156" t="s">
        <v>200</v>
      </c>
      <c r="Z80" s="146"/>
      <c r="AA80" s="146"/>
      <c r="AB80" s="146"/>
      <c r="AC80" s="146"/>
      <c r="AD80" s="146"/>
      <c r="AE80" s="146"/>
      <c r="AF80" s="146"/>
      <c r="AG80" s="146" t="s">
        <v>201</v>
      </c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</row>
    <row r="81" spans="1:60" ht="22.5" outlineLevel="1" x14ac:dyDescent="0.2">
      <c r="A81" s="173">
        <v>70</v>
      </c>
      <c r="B81" s="174" t="s">
        <v>1791</v>
      </c>
      <c r="C81" s="180" t="s">
        <v>1792</v>
      </c>
      <c r="D81" s="175" t="s">
        <v>533</v>
      </c>
      <c r="E81" s="176">
        <v>35</v>
      </c>
      <c r="F81" s="177"/>
      <c r="G81" s="178">
        <f t="shared" si="21"/>
        <v>0</v>
      </c>
      <c r="H81" s="157">
        <v>0</v>
      </c>
      <c r="I81" s="156">
        <f t="shared" si="22"/>
        <v>0</v>
      </c>
      <c r="J81" s="157">
        <v>890</v>
      </c>
      <c r="K81" s="156">
        <f t="shared" si="23"/>
        <v>31150</v>
      </c>
      <c r="L81" s="156">
        <v>21</v>
      </c>
      <c r="M81" s="156">
        <f t="shared" si="24"/>
        <v>0</v>
      </c>
      <c r="N81" s="155">
        <v>0</v>
      </c>
      <c r="O81" s="155">
        <f t="shared" si="25"/>
        <v>0</v>
      </c>
      <c r="P81" s="155">
        <v>0</v>
      </c>
      <c r="Q81" s="155">
        <f t="shared" si="26"/>
        <v>0</v>
      </c>
      <c r="R81" s="156"/>
      <c r="S81" s="156" t="s">
        <v>197</v>
      </c>
      <c r="T81" s="156" t="s">
        <v>198</v>
      </c>
      <c r="U81" s="156">
        <v>0</v>
      </c>
      <c r="V81" s="156">
        <f t="shared" si="27"/>
        <v>0</v>
      </c>
      <c r="W81" s="156"/>
      <c r="X81" s="156" t="s">
        <v>199</v>
      </c>
      <c r="Y81" s="156" t="s">
        <v>200</v>
      </c>
      <c r="Z81" s="146"/>
      <c r="AA81" s="146"/>
      <c r="AB81" s="146"/>
      <c r="AC81" s="146"/>
      <c r="AD81" s="146"/>
      <c r="AE81" s="146"/>
      <c r="AF81" s="146"/>
      <c r="AG81" s="146" t="s">
        <v>201</v>
      </c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</row>
    <row r="82" spans="1:60" ht="22.5" outlineLevel="1" x14ac:dyDescent="0.2">
      <c r="A82" s="173">
        <v>71</v>
      </c>
      <c r="B82" s="174" t="s">
        <v>1793</v>
      </c>
      <c r="C82" s="180" t="s">
        <v>1794</v>
      </c>
      <c r="D82" s="175" t="s">
        <v>533</v>
      </c>
      <c r="E82" s="176">
        <v>8</v>
      </c>
      <c r="F82" s="177"/>
      <c r="G82" s="178">
        <f t="shared" si="21"/>
        <v>0</v>
      </c>
      <c r="H82" s="157">
        <v>0</v>
      </c>
      <c r="I82" s="156">
        <f t="shared" si="22"/>
        <v>0</v>
      </c>
      <c r="J82" s="157">
        <v>7800</v>
      </c>
      <c r="K82" s="156">
        <f t="shared" si="23"/>
        <v>62400</v>
      </c>
      <c r="L82" s="156">
        <v>21</v>
      </c>
      <c r="M82" s="156">
        <f t="shared" si="24"/>
        <v>0</v>
      </c>
      <c r="N82" s="155">
        <v>0</v>
      </c>
      <c r="O82" s="155">
        <f t="shared" si="25"/>
        <v>0</v>
      </c>
      <c r="P82" s="155">
        <v>0</v>
      </c>
      <c r="Q82" s="155">
        <f t="shared" si="26"/>
        <v>0</v>
      </c>
      <c r="R82" s="156"/>
      <c r="S82" s="156" t="s">
        <v>197</v>
      </c>
      <c r="T82" s="156" t="s">
        <v>198</v>
      </c>
      <c r="U82" s="156">
        <v>0</v>
      </c>
      <c r="V82" s="156">
        <f t="shared" si="27"/>
        <v>0</v>
      </c>
      <c r="W82" s="156"/>
      <c r="X82" s="156" t="s">
        <v>199</v>
      </c>
      <c r="Y82" s="156" t="s">
        <v>200</v>
      </c>
      <c r="Z82" s="146"/>
      <c r="AA82" s="146"/>
      <c r="AB82" s="146"/>
      <c r="AC82" s="146"/>
      <c r="AD82" s="146"/>
      <c r="AE82" s="146"/>
      <c r="AF82" s="146"/>
      <c r="AG82" s="146" t="s">
        <v>201</v>
      </c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</row>
    <row r="83" spans="1:60" outlineLevel="1" x14ac:dyDescent="0.2">
      <c r="A83" s="173">
        <v>72</v>
      </c>
      <c r="B83" s="174" t="s">
        <v>1795</v>
      </c>
      <c r="C83" s="180" t="s">
        <v>1796</v>
      </c>
      <c r="D83" s="175" t="s">
        <v>533</v>
      </c>
      <c r="E83" s="176">
        <v>32</v>
      </c>
      <c r="F83" s="177"/>
      <c r="G83" s="178">
        <f t="shared" si="21"/>
        <v>0</v>
      </c>
      <c r="H83" s="157">
        <v>0</v>
      </c>
      <c r="I83" s="156">
        <f t="shared" si="22"/>
        <v>0</v>
      </c>
      <c r="J83" s="157">
        <v>340</v>
      </c>
      <c r="K83" s="156">
        <f t="shared" si="23"/>
        <v>10880</v>
      </c>
      <c r="L83" s="156">
        <v>21</v>
      </c>
      <c r="M83" s="156">
        <f t="shared" si="24"/>
        <v>0</v>
      </c>
      <c r="N83" s="155">
        <v>0</v>
      </c>
      <c r="O83" s="155">
        <f t="shared" si="25"/>
        <v>0</v>
      </c>
      <c r="P83" s="155">
        <v>0</v>
      </c>
      <c r="Q83" s="155">
        <f t="shared" si="26"/>
        <v>0</v>
      </c>
      <c r="R83" s="156"/>
      <c r="S83" s="156" t="s">
        <v>197</v>
      </c>
      <c r="T83" s="156" t="s">
        <v>198</v>
      </c>
      <c r="U83" s="156">
        <v>0</v>
      </c>
      <c r="V83" s="156">
        <f t="shared" si="27"/>
        <v>0</v>
      </c>
      <c r="W83" s="156"/>
      <c r="X83" s="156" t="s">
        <v>199</v>
      </c>
      <c r="Y83" s="156" t="s">
        <v>200</v>
      </c>
      <c r="Z83" s="146"/>
      <c r="AA83" s="146"/>
      <c r="AB83" s="146"/>
      <c r="AC83" s="146"/>
      <c r="AD83" s="146"/>
      <c r="AE83" s="146"/>
      <c r="AF83" s="146"/>
      <c r="AG83" s="146" t="s">
        <v>201</v>
      </c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</row>
    <row r="84" spans="1:60" outlineLevel="1" x14ac:dyDescent="0.2">
      <c r="A84" s="173">
        <v>73</v>
      </c>
      <c r="B84" s="174" t="s">
        <v>1797</v>
      </c>
      <c r="C84" s="180" t="s">
        <v>1798</v>
      </c>
      <c r="D84" s="175" t="s">
        <v>533</v>
      </c>
      <c r="E84" s="176">
        <v>4</v>
      </c>
      <c r="F84" s="177"/>
      <c r="G84" s="178">
        <f t="shared" si="21"/>
        <v>0</v>
      </c>
      <c r="H84" s="157">
        <v>0</v>
      </c>
      <c r="I84" s="156">
        <f t="shared" si="22"/>
        <v>0</v>
      </c>
      <c r="J84" s="157">
        <v>325</v>
      </c>
      <c r="K84" s="156">
        <f t="shared" si="23"/>
        <v>1300</v>
      </c>
      <c r="L84" s="156">
        <v>21</v>
      </c>
      <c r="M84" s="156">
        <f t="shared" si="24"/>
        <v>0</v>
      </c>
      <c r="N84" s="155">
        <v>0</v>
      </c>
      <c r="O84" s="155">
        <f t="shared" si="25"/>
        <v>0</v>
      </c>
      <c r="P84" s="155">
        <v>0</v>
      </c>
      <c r="Q84" s="155">
        <f t="shared" si="26"/>
        <v>0</v>
      </c>
      <c r="R84" s="156"/>
      <c r="S84" s="156" t="s">
        <v>197</v>
      </c>
      <c r="T84" s="156" t="s">
        <v>198</v>
      </c>
      <c r="U84" s="156">
        <v>0</v>
      </c>
      <c r="V84" s="156">
        <f t="shared" si="27"/>
        <v>0</v>
      </c>
      <c r="W84" s="156"/>
      <c r="X84" s="156" t="s">
        <v>199</v>
      </c>
      <c r="Y84" s="156" t="s">
        <v>200</v>
      </c>
      <c r="Z84" s="146"/>
      <c r="AA84" s="146"/>
      <c r="AB84" s="146"/>
      <c r="AC84" s="146"/>
      <c r="AD84" s="146"/>
      <c r="AE84" s="146"/>
      <c r="AF84" s="146"/>
      <c r="AG84" s="146" t="s">
        <v>201</v>
      </c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</row>
    <row r="85" spans="1:60" outlineLevel="1" x14ac:dyDescent="0.2">
      <c r="A85" s="173">
        <v>74</v>
      </c>
      <c r="B85" s="174" t="s">
        <v>1799</v>
      </c>
      <c r="C85" s="180" t="s">
        <v>1800</v>
      </c>
      <c r="D85" s="175" t="s">
        <v>533</v>
      </c>
      <c r="E85" s="176">
        <v>1</v>
      </c>
      <c r="F85" s="177"/>
      <c r="G85" s="178">
        <f t="shared" si="21"/>
        <v>0</v>
      </c>
      <c r="H85" s="157">
        <v>0</v>
      </c>
      <c r="I85" s="156">
        <f t="shared" si="22"/>
        <v>0</v>
      </c>
      <c r="J85" s="157">
        <v>1200</v>
      </c>
      <c r="K85" s="156">
        <f t="shared" si="23"/>
        <v>1200</v>
      </c>
      <c r="L85" s="156">
        <v>21</v>
      </c>
      <c r="M85" s="156">
        <f t="shared" si="24"/>
        <v>0</v>
      </c>
      <c r="N85" s="155">
        <v>0</v>
      </c>
      <c r="O85" s="155">
        <f t="shared" si="25"/>
        <v>0</v>
      </c>
      <c r="P85" s="155">
        <v>0</v>
      </c>
      <c r="Q85" s="155">
        <f t="shared" si="26"/>
        <v>0</v>
      </c>
      <c r="R85" s="156"/>
      <c r="S85" s="156" t="s">
        <v>197</v>
      </c>
      <c r="T85" s="156" t="s">
        <v>198</v>
      </c>
      <c r="U85" s="156">
        <v>0</v>
      </c>
      <c r="V85" s="156">
        <f t="shared" si="27"/>
        <v>0</v>
      </c>
      <c r="W85" s="156"/>
      <c r="X85" s="156" t="s">
        <v>199</v>
      </c>
      <c r="Y85" s="156" t="s">
        <v>200</v>
      </c>
      <c r="Z85" s="146"/>
      <c r="AA85" s="146"/>
      <c r="AB85" s="146"/>
      <c r="AC85" s="146"/>
      <c r="AD85" s="146"/>
      <c r="AE85" s="146"/>
      <c r="AF85" s="146"/>
      <c r="AG85" s="146" t="s">
        <v>201</v>
      </c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</row>
    <row r="86" spans="1:60" x14ac:dyDescent="0.2">
      <c r="A86" s="160" t="s">
        <v>192</v>
      </c>
      <c r="B86" s="161" t="s">
        <v>84</v>
      </c>
      <c r="C86" s="179" t="s">
        <v>85</v>
      </c>
      <c r="D86" s="162"/>
      <c r="E86" s="163"/>
      <c r="F86" s="164"/>
      <c r="G86" s="165">
        <f>SUMIF(AG87:AG125,"&lt;&gt;NOR",G87:G125)</f>
        <v>0</v>
      </c>
      <c r="H86" s="159"/>
      <c r="I86" s="159">
        <f>SUM(I87:I125)</f>
        <v>0</v>
      </c>
      <c r="J86" s="159"/>
      <c r="K86" s="159">
        <f>SUM(K87:K125)</f>
        <v>157158217</v>
      </c>
      <c r="L86" s="159"/>
      <c r="M86" s="159">
        <f>SUM(M87:M125)</f>
        <v>0</v>
      </c>
      <c r="N86" s="158"/>
      <c r="O86" s="158">
        <f>SUM(O87:O125)</f>
        <v>0</v>
      </c>
      <c r="P86" s="158"/>
      <c r="Q86" s="158">
        <f>SUM(Q87:Q125)</f>
        <v>0</v>
      </c>
      <c r="R86" s="159"/>
      <c r="S86" s="159"/>
      <c r="T86" s="159"/>
      <c r="U86" s="159"/>
      <c r="V86" s="159">
        <f>SUM(V87:V125)</f>
        <v>0</v>
      </c>
      <c r="W86" s="159"/>
      <c r="X86" s="159"/>
      <c r="Y86" s="159"/>
      <c r="AG86" t="s">
        <v>193</v>
      </c>
    </row>
    <row r="87" spans="1:60" ht="22.5" outlineLevel="1" x14ac:dyDescent="0.2">
      <c r="A87" s="173">
        <v>75</v>
      </c>
      <c r="B87" s="174" t="s">
        <v>1801</v>
      </c>
      <c r="C87" s="180" t="s">
        <v>1802</v>
      </c>
      <c r="D87" s="175" t="s">
        <v>533</v>
      </c>
      <c r="E87" s="176">
        <v>54</v>
      </c>
      <c r="F87" s="177"/>
      <c r="G87" s="178">
        <f t="shared" ref="G87:G125" si="28">ROUND(E87*F87,2)</f>
        <v>0</v>
      </c>
      <c r="H87" s="157">
        <v>0</v>
      </c>
      <c r="I87" s="156">
        <f t="shared" ref="I87:I125" si="29">ROUND(E87*H87,2)</f>
        <v>0</v>
      </c>
      <c r="J87" s="157">
        <v>215</v>
      </c>
      <c r="K87" s="156">
        <f t="shared" ref="K87:K125" si="30">ROUND(E87*J87,2)</f>
        <v>11610</v>
      </c>
      <c r="L87" s="156">
        <v>21</v>
      </c>
      <c r="M87" s="156">
        <f t="shared" ref="M87:M125" si="31">G87*(1+L87/100)</f>
        <v>0</v>
      </c>
      <c r="N87" s="155">
        <v>0</v>
      </c>
      <c r="O87" s="155">
        <f t="shared" ref="O87:O125" si="32">ROUND(E87*N87,2)</f>
        <v>0</v>
      </c>
      <c r="P87" s="155">
        <v>0</v>
      </c>
      <c r="Q87" s="155">
        <f t="shared" ref="Q87:Q125" si="33">ROUND(E87*P87,2)</f>
        <v>0</v>
      </c>
      <c r="R87" s="156"/>
      <c r="S87" s="156" t="s">
        <v>197</v>
      </c>
      <c r="T87" s="156" t="s">
        <v>198</v>
      </c>
      <c r="U87" s="156">
        <v>0</v>
      </c>
      <c r="V87" s="156">
        <f t="shared" ref="V87:V125" si="34">ROUND(E87*U87,2)</f>
        <v>0</v>
      </c>
      <c r="W87" s="156"/>
      <c r="X87" s="156" t="s">
        <v>199</v>
      </c>
      <c r="Y87" s="156" t="s">
        <v>200</v>
      </c>
      <c r="Z87" s="146"/>
      <c r="AA87" s="146"/>
      <c r="AB87" s="146"/>
      <c r="AC87" s="146"/>
      <c r="AD87" s="146"/>
      <c r="AE87" s="146"/>
      <c r="AF87" s="146"/>
      <c r="AG87" s="146" t="s">
        <v>201</v>
      </c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</row>
    <row r="88" spans="1:60" ht="22.5" outlineLevel="1" x14ac:dyDescent="0.2">
      <c r="A88" s="173">
        <v>76</v>
      </c>
      <c r="B88" s="174" t="s">
        <v>1803</v>
      </c>
      <c r="C88" s="180" t="s">
        <v>1804</v>
      </c>
      <c r="D88" s="175" t="s">
        <v>533</v>
      </c>
      <c r="E88" s="176">
        <v>33</v>
      </c>
      <c r="F88" s="177"/>
      <c r="G88" s="178">
        <f t="shared" si="28"/>
        <v>0</v>
      </c>
      <c r="H88" s="157">
        <v>0</v>
      </c>
      <c r="I88" s="156">
        <f t="shared" si="29"/>
        <v>0</v>
      </c>
      <c r="J88" s="157">
        <v>267</v>
      </c>
      <c r="K88" s="156">
        <f t="shared" si="30"/>
        <v>8811</v>
      </c>
      <c r="L88" s="156">
        <v>21</v>
      </c>
      <c r="M88" s="156">
        <f t="shared" si="31"/>
        <v>0</v>
      </c>
      <c r="N88" s="155">
        <v>0</v>
      </c>
      <c r="O88" s="155">
        <f t="shared" si="32"/>
        <v>0</v>
      </c>
      <c r="P88" s="155">
        <v>0</v>
      </c>
      <c r="Q88" s="155">
        <f t="shared" si="33"/>
        <v>0</v>
      </c>
      <c r="R88" s="156"/>
      <c r="S88" s="156" t="s">
        <v>197</v>
      </c>
      <c r="T88" s="156" t="s">
        <v>198</v>
      </c>
      <c r="U88" s="156">
        <v>0</v>
      </c>
      <c r="V88" s="156">
        <f t="shared" si="34"/>
        <v>0</v>
      </c>
      <c r="W88" s="156"/>
      <c r="X88" s="156" t="s">
        <v>199</v>
      </c>
      <c r="Y88" s="156" t="s">
        <v>200</v>
      </c>
      <c r="Z88" s="146"/>
      <c r="AA88" s="146"/>
      <c r="AB88" s="146"/>
      <c r="AC88" s="146"/>
      <c r="AD88" s="146"/>
      <c r="AE88" s="146"/>
      <c r="AF88" s="146"/>
      <c r="AG88" s="146" t="s">
        <v>201</v>
      </c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</row>
    <row r="89" spans="1:60" ht="22.5" outlineLevel="1" x14ac:dyDescent="0.2">
      <c r="A89" s="173">
        <v>77</v>
      </c>
      <c r="B89" s="174" t="s">
        <v>1805</v>
      </c>
      <c r="C89" s="180" t="s">
        <v>1806</v>
      </c>
      <c r="D89" s="175" t="s">
        <v>533</v>
      </c>
      <c r="E89" s="176">
        <v>30</v>
      </c>
      <c r="F89" s="177"/>
      <c r="G89" s="178">
        <f t="shared" si="28"/>
        <v>0</v>
      </c>
      <c r="H89" s="157">
        <v>0</v>
      </c>
      <c r="I89" s="156">
        <f t="shared" si="29"/>
        <v>0</v>
      </c>
      <c r="J89" s="157">
        <v>264</v>
      </c>
      <c r="K89" s="156">
        <f t="shared" si="30"/>
        <v>7920</v>
      </c>
      <c r="L89" s="156">
        <v>21</v>
      </c>
      <c r="M89" s="156">
        <f t="shared" si="31"/>
        <v>0</v>
      </c>
      <c r="N89" s="155">
        <v>0</v>
      </c>
      <c r="O89" s="155">
        <f t="shared" si="32"/>
        <v>0</v>
      </c>
      <c r="P89" s="155">
        <v>0</v>
      </c>
      <c r="Q89" s="155">
        <f t="shared" si="33"/>
        <v>0</v>
      </c>
      <c r="R89" s="156"/>
      <c r="S89" s="156" t="s">
        <v>197</v>
      </c>
      <c r="T89" s="156" t="s">
        <v>198</v>
      </c>
      <c r="U89" s="156">
        <v>0</v>
      </c>
      <c r="V89" s="156">
        <f t="shared" si="34"/>
        <v>0</v>
      </c>
      <c r="W89" s="156"/>
      <c r="X89" s="156" t="s">
        <v>199</v>
      </c>
      <c r="Y89" s="156" t="s">
        <v>200</v>
      </c>
      <c r="Z89" s="146"/>
      <c r="AA89" s="146"/>
      <c r="AB89" s="146"/>
      <c r="AC89" s="146"/>
      <c r="AD89" s="146"/>
      <c r="AE89" s="146"/>
      <c r="AF89" s="146"/>
      <c r="AG89" s="146" t="s">
        <v>201</v>
      </c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</row>
    <row r="90" spans="1:60" ht="22.5" outlineLevel="1" x14ac:dyDescent="0.2">
      <c r="A90" s="173">
        <v>78</v>
      </c>
      <c r="B90" s="174" t="s">
        <v>1807</v>
      </c>
      <c r="C90" s="180" t="s">
        <v>1808</v>
      </c>
      <c r="D90" s="175" t="s">
        <v>533</v>
      </c>
      <c r="E90" s="176">
        <v>10</v>
      </c>
      <c r="F90" s="177"/>
      <c r="G90" s="178">
        <f t="shared" si="28"/>
        <v>0</v>
      </c>
      <c r="H90" s="157">
        <v>0</v>
      </c>
      <c r="I90" s="156">
        <f t="shared" si="29"/>
        <v>0</v>
      </c>
      <c r="J90" s="157">
        <v>278</v>
      </c>
      <c r="K90" s="156">
        <f t="shared" si="30"/>
        <v>2780</v>
      </c>
      <c r="L90" s="156">
        <v>21</v>
      </c>
      <c r="M90" s="156">
        <f t="shared" si="31"/>
        <v>0</v>
      </c>
      <c r="N90" s="155">
        <v>0</v>
      </c>
      <c r="O90" s="155">
        <f t="shared" si="32"/>
        <v>0</v>
      </c>
      <c r="P90" s="155">
        <v>0</v>
      </c>
      <c r="Q90" s="155">
        <f t="shared" si="33"/>
        <v>0</v>
      </c>
      <c r="R90" s="156"/>
      <c r="S90" s="156" t="s">
        <v>197</v>
      </c>
      <c r="T90" s="156" t="s">
        <v>198</v>
      </c>
      <c r="U90" s="156">
        <v>0</v>
      </c>
      <c r="V90" s="156">
        <f t="shared" si="34"/>
        <v>0</v>
      </c>
      <c r="W90" s="156"/>
      <c r="X90" s="156" t="s">
        <v>199</v>
      </c>
      <c r="Y90" s="156" t="s">
        <v>200</v>
      </c>
      <c r="Z90" s="146"/>
      <c r="AA90" s="146"/>
      <c r="AB90" s="146"/>
      <c r="AC90" s="146"/>
      <c r="AD90" s="146"/>
      <c r="AE90" s="146"/>
      <c r="AF90" s="146"/>
      <c r="AG90" s="146" t="s">
        <v>201</v>
      </c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</row>
    <row r="91" spans="1:60" ht="22.5" outlineLevel="1" x14ac:dyDescent="0.2">
      <c r="A91" s="173">
        <v>79</v>
      </c>
      <c r="B91" s="174" t="s">
        <v>1809</v>
      </c>
      <c r="C91" s="180" t="s">
        <v>1810</v>
      </c>
      <c r="D91" s="175" t="s">
        <v>533</v>
      </c>
      <c r="E91" s="176">
        <v>50</v>
      </c>
      <c r="F91" s="177"/>
      <c r="G91" s="178">
        <f t="shared" si="28"/>
        <v>0</v>
      </c>
      <c r="H91" s="157">
        <v>0</v>
      </c>
      <c r="I91" s="156">
        <f t="shared" si="29"/>
        <v>0</v>
      </c>
      <c r="J91" s="157">
        <v>305</v>
      </c>
      <c r="K91" s="156">
        <f t="shared" si="30"/>
        <v>15250</v>
      </c>
      <c r="L91" s="156">
        <v>21</v>
      </c>
      <c r="M91" s="156">
        <f t="shared" si="31"/>
        <v>0</v>
      </c>
      <c r="N91" s="155">
        <v>0</v>
      </c>
      <c r="O91" s="155">
        <f t="shared" si="32"/>
        <v>0</v>
      </c>
      <c r="P91" s="155">
        <v>0</v>
      </c>
      <c r="Q91" s="155">
        <f t="shared" si="33"/>
        <v>0</v>
      </c>
      <c r="R91" s="156"/>
      <c r="S91" s="156" t="s">
        <v>197</v>
      </c>
      <c r="T91" s="156" t="s">
        <v>198</v>
      </c>
      <c r="U91" s="156">
        <v>0</v>
      </c>
      <c r="V91" s="156">
        <f t="shared" si="34"/>
        <v>0</v>
      </c>
      <c r="W91" s="156"/>
      <c r="X91" s="156" t="s">
        <v>199</v>
      </c>
      <c r="Y91" s="156" t="s">
        <v>200</v>
      </c>
      <c r="Z91" s="146"/>
      <c r="AA91" s="146"/>
      <c r="AB91" s="146"/>
      <c r="AC91" s="146"/>
      <c r="AD91" s="146"/>
      <c r="AE91" s="146"/>
      <c r="AF91" s="146"/>
      <c r="AG91" s="146" t="s">
        <v>201</v>
      </c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</row>
    <row r="92" spans="1:60" ht="22.5" outlineLevel="1" x14ac:dyDescent="0.2">
      <c r="A92" s="173">
        <v>80</v>
      </c>
      <c r="B92" s="174" t="s">
        <v>1811</v>
      </c>
      <c r="C92" s="180" t="s">
        <v>1812</v>
      </c>
      <c r="D92" s="175" t="s">
        <v>533</v>
      </c>
      <c r="E92" s="176">
        <v>31</v>
      </c>
      <c r="F92" s="177"/>
      <c r="G92" s="178">
        <f t="shared" si="28"/>
        <v>0</v>
      </c>
      <c r="H92" s="157">
        <v>0</v>
      </c>
      <c r="I92" s="156">
        <f t="shared" si="29"/>
        <v>0</v>
      </c>
      <c r="J92" s="157">
        <v>216</v>
      </c>
      <c r="K92" s="156">
        <f t="shared" si="30"/>
        <v>6696</v>
      </c>
      <c r="L92" s="156">
        <v>21</v>
      </c>
      <c r="M92" s="156">
        <f t="shared" si="31"/>
        <v>0</v>
      </c>
      <c r="N92" s="155">
        <v>0</v>
      </c>
      <c r="O92" s="155">
        <f t="shared" si="32"/>
        <v>0</v>
      </c>
      <c r="P92" s="155">
        <v>0</v>
      </c>
      <c r="Q92" s="155">
        <f t="shared" si="33"/>
        <v>0</v>
      </c>
      <c r="R92" s="156"/>
      <c r="S92" s="156" t="s">
        <v>197</v>
      </c>
      <c r="T92" s="156" t="s">
        <v>198</v>
      </c>
      <c r="U92" s="156">
        <v>0</v>
      </c>
      <c r="V92" s="156">
        <f t="shared" si="34"/>
        <v>0</v>
      </c>
      <c r="W92" s="156"/>
      <c r="X92" s="156" t="s">
        <v>199</v>
      </c>
      <c r="Y92" s="156" t="s">
        <v>200</v>
      </c>
      <c r="Z92" s="146"/>
      <c r="AA92" s="146"/>
      <c r="AB92" s="146"/>
      <c r="AC92" s="146"/>
      <c r="AD92" s="146"/>
      <c r="AE92" s="146"/>
      <c r="AF92" s="146"/>
      <c r="AG92" s="146" t="s">
        <v>201</v>
      </c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</row>
    <row r="93" spans="1:60" ht="22.5" outlineLevel="1" x14ac:dyDescent="0.2">
      <c r="A93" s="173">
        <v>81</v>
      </c>
      <c r="B93" s="174" t="s">
        <v>1813</v>
      </c>
      <c r="C93" s="180" t="s">
        <v>1814</v>
      </c>
      <c r="D93" s="175" t="s">
        <v>533</v>
      </c>
      <c r="E93" s="176">
        <v>49</v>
      </c>
      <c r="F93" s="177"/>
      <c r="G93" s="178">
        <f t="shared" si="28"/>
        <v>0</v>
      </c>
      <c r="H93" s="157">
        <v>0</v>
      </c>
      <c r="I93" s="156">
        <f t="shared" si="29"/>
        <v>0</v>
      </c>
      <c r="J93" s="157">
        <v>290</v>
      </c>
      <c r="K93" s="156">
        <f t="shared" si="30"/>
        <v>14210</v>
      </c>
      <c r="L93" s="156">
        <v>21</v>
      </c>
      <c r="M93" s="156">
        <f t="shared" si="31"/>
        <v>0</v>
      </c>
      <c r="N93" s="155">
        <v>0</v>
      </c>
      <c r="O93" s="155">
        <f t="shared" si="32"/>
        <v>0</v>
      </c>
      <c r="P93" s="155">
        <v>0</v>
      </c>
      <c r="Q93" s="155">
        <f t="shared" si="33"/>
        <v>0</v>
      </c>
      <c r="R93" s="156"/>
      <c r="S93" s="156" t="s">
        <v>197</v>
      </c>
      <c r="T93" s="156" t="s">
        <v>198</v>
      </c>
      <c r="U93" s="156">
        <v>0</v>
      </c>
      <c r="V93" s="156">
        <f t="shared" si="34"/>
        <v>0</v>
      </c>
      <c r="W93" s="156"/>
      <c r="X93" s="156" t="s">
        <v>199</v>
      </c>
      <c r="Y93" s="156" t="s">
        <v>200</v>
      </c>
      <c r="Z93" s="146"/>
      <c r="AA93" s="146"/>
      <c r="AB93" s="146"/>
      <c r="AC93" s="146"/>
      <c r="AD93" s="146"/>
      <c r="AE93" s="146"/>
      <c r="AF93" s="146"/>
      <c r="AG93" s="146" t="s">
        <v>201</v>
      </c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</row>
    <row r="94" spans="1:60" ht="22.5" outlineLevel="1" x14ac:dyDescent="0.2">
      <c r="A94" s="173">
        <v>82</v>
      </c>
      <c r="B94" s="174" t="s">
        <v>1815</v>
      </c>
      <c r="C94" s="180" t="s">
        <v>1816</v>
      </c>
      <c r="D94" s="175" t="s">
        <v>533</v>
      </c>
      <c r="E94" s="176">
        <v>2</v>
      </c>
      <c r="F94" s="177"/>
      <c r="G94" s="178">
        <f t="shared" si="28"/>
        <v>0</v>
      </c>
      <c r="H94" s="157">
        <v>0</v>
      </c>
      <c r="I94" s="156">
        <f t="shared" si="29"/>
        <v>0</v>
      </c>
      <c r="J94" s="157">
        <v>970</v>
      </c>
      <c r="K94" s="156">
        <f t="shared" si="30"/>
        <v>1940</v>
      </c>
      <c r="L94" s="156">
        <v>21</v>
      </c>
      <c r="M94" s="156">
        <f t="shared" si="31"/>
        <v>0</v>
      </c>
      <c r="N94" s="155">
        <v>0</v>
      </c>
      <c r="O94" s="155">
        <f t="shared" si="32"/>
        <v>0</v>
      </c>
      <c r="P94" s="155">
        <v>0</v>
      </c>
      <c r="Q94" s="155">
        <f t="shared" si="33"/>
        <v>0</v>
      </c>
      <c r="R94" s="156"/>
      <c r="S94" s="156" t="s">
        <v>197</v>
      </c>
      <c r="T94" s="156" t="s">
        <v>198</v>
      </c>
      <c r="U94" s="156">
        <v>0</v>
      </c>
      <c r="V94" s="156">
        <f t="shared" si="34"/>
        <v>0</v>
      </c>
      <c r="W94" s="156"/>
      <c r="X94" s="156" t="s">
        <v>199</v>
      </c>
      <c r="Y94" s="156" t="s">
        <v>200</v>
      </c>
      <c r="Z94" s="146"/>
      <c r="AA94" s="146"/>
      <c r="AB94" s="146"/>
      <c r="AC94" s="146"/>
      <c r="AD94" s="146"/>
      <c r="AE94" s="146"/>
      <c r="AF94" s="146"/>
      <c r="AG94" s="146" t="s">
        <v>201</v>
      </c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</row>
    <row r="95" spans="1:60" outlineLevel="1" x14ac:dyDescent="0.2">
      <c r="A95" s="173">
        <v>83</v>
      </c>
      <c r="B95" s="174" t="s">
        <v>1817</v>
      </c>
      <c r="C95" s="180" t="s">
        <v>1818</v>
      </c>
      <c r="D95" s="175" t="s">
        <v>533</v>
      </c>
      <c r="E95" s="176">
        <v>4</v>
      </c>
      <c r="F95" s="177"/>
      <c r="G95" s="178">
        <f t="shared" si="28"/>
        <v>0</v>
      </c>
      <c r="H95" s="157">
        <v>0</v>
      </c>
      <c r="I95" s="156">
        <f t="shared" si="29"/>
        <v>0</v>
      </c>
      <c r="J95" s="157">
        <v>269</v>
      </c>
      <c r="K95" s="156">
        <f t="shared" si="30"/>
        <v>1076</v>
      </c>
      <c r="L95" s="156">
        <v>21</v>
      </c>
      <c r="M95" s="156">
        <f t="shared" si="31"/>
        <v>0</v>
      </c>
      <c r="N95" s="155">
        <v>0</v>
      </c>
      <c r="O95" s="155">
        <f t="shared" si="32"/>
        <v>0</v>
      </c>
      <c r="P95" s="155">
        <v>0</v>
      </c>
      <c r="Q95" s="155">
        <f t="shared" si="33"/>
        <v>0</v>
      </c>
      <c r="R95" s="156"/>
      <c r="S95" s="156" t="s">
        <v>197</v>
      </c>
      <c r="T95" s="156" t="s">
        <v>198</v>
      </c>
      <c r="U95" s="156">
        <v>0</v>
      </c>
      <c r="V95" s="156">
        <f t="shared" si="34"/>
        <v>0</v>
      </c>
      <c r="W95" s="156"/>
      <c r="X95" s="156" t="s">
        <v>199</v>
      </c>
      <c r="Y95" s="156" t="s">
        <v>200</v>
      </c>
      <c r="Z95" s="146"/>
      <c r="AA95" s="146"/>
      <c r="AB95" s="146"/>
      <c r="AC95" s="146"/>
      <c r="AD95" s="146"/>
      <c r="AE95" s="146"/>
      <c r="AF95" s="146"/>
      <c r="AG95" s="146" t="s">
        <v>201</v>
      </c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  <c r="BE95" s="146"/>
      <c r="BF95" s="146"/>
      <c r="BG95" s="146"/>
      <c r="BH95" s="146"/>
    </row>
    <row r="96" spans="1:60" ht="22.5" outlineLevel="1" x14ac:dyDescent="0.2">
      <c r="A96" s="173">
        <v>84</v>
      </c>
      <c r="B96" s="174" t="s">
        <v>1819</v>
      </c>
      <c r="C96" s="180" t="s">
        <v>1820</v>
      </c>
      <c r="D96" s="175" t="s">
        <v>533</v>
      </c>
      <c r="E96" s="176">
        <v>4</v>
      </c>
      <c r="F96" s="177"/>
      <c r="G96" s="178">
        <f t="shared" si="28"/>
        <v>0</v>
      </c>
      <c r="H96" s="157">
        <v>0</v>
      </c>
      <c r="I96" s="156">
        <f t="shared" si="29"/>
        <v>0</v>
      </c>
      <c r="J96" s="157">
        <v>218</v>
      </c>
      <c r="K96" s="156">
        <f t="shared" si="30"/>
        <v>872</v>
      </c>
      <c r="L96" s="156">
        <v>21</v>
      </c>
      <c r="M96" s="156">
        <f t="shared" si="31"/>
        <v>0</v>
      </c>
      <c r="N96" s="155">
        <v>0</v>
      </c>
      <c r="O96" s="155">
        <f t="shared" si="32"/>
        <v>0</v>
      </c>
      <c r="P96" s="155">
        <v>0</v>
      </c>
      <c r="Q96" s="155">
        <f t="shared" si="33"/>
        <v>0</v>
      </c>
      <c r="R96" s="156"/>
      <c r="S96" s="156" t="s">
        <v>197</v>
      </c>
      <c r="T96" s="156" t="s">
        <v>198</v>
      </c>
      <c r="U96" s="156">
        <v>0</v>
      </c>
      <c r="V96" s="156">
        <f t="shared" si="34"/>
        <v>0</v>
      </c>
      <c r="W96" s="156"/>
      <c r="X96" s="156" t="s">
        <v>199</v>
      </c>
      <c r="Y96" s="156" t="s">
        <v>200</v>
      </c>
      <c r="Z96" s="146"/>
      <c r="AA96" s="146"/>
      <c r="AB96" s="146"/>
      <c r="AC96" s="146"/>
      <c r="AD96" s="146"/>
      <c r="AE96" s="146"/>
      <c r="AF96" s="146"/>
      <c r="AG96" s="146" t="s">
        <v>201</v>
      </c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</row>
    <row r="97" spans="1:60" ht="22.5" outlineLevel="1" x14ac:dyDescent="0.2">
      <c r="A97" s="173">
        <v>85</v>
      </c>
      <c r="B97" s="174" t="s">
        <v>1821</v>
      </c>
      <c r="C97" s="180" t="s">
        <v>1822</v>
      </c>
      <c r="D97" s="175" t="s">
        <v>533</v>
      </c>
      <c r="E97" s="176">
        <v>199</v>
      </c>
      <c r="F97" s="177"/>
      <c r="G97" s="178">
        <f t="shared" si="28"/>
        <v>0</v>
      </c>
      <c r="H97" s="157">
        <v>0</v>
      </c>
      <c r="I97" s="156">
        <f t="shared" si="29"/>
        <v>0</v>
      </c>
      <c r="J97" s="157">
        <v>241</v>
      </c>
      <c r="K97" s="156">
        <f t="shared" si="30"/>
        <v>47959</v>
      </c>
      <c r="L97" s="156">
        <v>21</v>
      </c>
      <c r="M97" s="156">
        <f t="shared" si="31"/>
        <v>0</v>
      </c>
      <c r="N97" s="155">
        <v>0</v>
      </c>
      <c r="O97" s="155">
        <f t="shared" si="32"/>
        <v>0</v>
      </c>
      <c r="P97" s="155">
        <v>0</v>
      </c>
      <c r="Q97" s="155">
        <f t="shared" si="33"/>
        <v>0</v>
      </c>
      <c r="R97" s="156"/>
      <c r="S97" s="156" t="s">
        <v>197</v>
      </c>
      <c r="T97" s="156" t="s">
        <v>198</v>
      </c>
      <c r="U97" s="156">
        <v>0</v>
      </c>
      <c r="V97" s="156">
        <f t="shared" si="34"/>
        <v>0</v>
      </c>
      <c r="W97" s="156"/>
      <c r="X97" s="156" t="s">
        <v>199</v>
      </c>
      <c r="Y97" s="156" t="s">
        <v>200</v>
      </c>
      <c r="Z97" s="146"/>
      <c r="AA97" s="146"/>
      <c r="AB97" s="146"/>
      <c r="AC97" s="146"/>
      <c r="AD97" s="146"/>
      <c r="AE97" s="146"/>
      <c r="AF97" s="146"/>
      <c r="AG97" s="146" t="s">
        <v>201</v>
      </c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  <c r="BE97" s="146"/>
      <c r="BF97" s="146"/>
      <c r="BG97" s="146"/>
      <c r="BH97" s="146"/>
    </row>
    <row r="98" spans="1:60" ht="22.5" outlineLevel="1" x14ac:dyDescent="0.2">
      <c r="A98" s="173">
        <v>86</v>
      </c>
      <c r="B98" s="174" t="s">
        <v>1823</v>
      </c>
      <c r="C98" s="180" t="s">
        <v>1824</v>
      </c>
      <c r="D98" s="175" t="s">
        <v>533</v>
      </c>
      <c r="E98" s="176">
        <v>49</v>
      </c>
      <c r="F98" s="177"/>
      <c r="G98" s="178">
        <f t="shared" si="28"/>
        <v>0</v>
      </c>
      <c r="H98" s="157">
        <v>0</v>
      </c>
      <c r="I98" s="156">
        <f t="shared" si="29"/>
        <v>0</v>
      </c>
      <c r="J98" s="157">
        <v>282</v>
      </c>
      <c r="K98" s="156">
        <f t="shared" si="30"/>
        <v>13818</v>
      </c>
      <c r="L98" s="156">
        <v>21</v>
      </c>
      <c r="M98" s="156">
        <f t="shared" si="31"/>
        <v>0</v>
      </c>
      <c r="N98" s="155">
        <v>0</v>
      </c>
      <c r="O98" s="155">
        <f t="shared" si="32"/>
        <v>0</v>
      </c>
      <c r="P98" s="155">
        <v>0</v>
      </c>
      <c r="Q98" s="155">
        <f t="shared" si="33"/>
        <v>0</v>
      </c>
      <c r="R98" s="156"/>
      <c r="S98" s="156" t="s">
        <v>197</v>
      </c>
      <c r="T98" s="156" t="s">
        <v>198</v>
      </c>
      <c r="U98" s="156">
        <v>0</v>
      </c>
      <c r="V98" s="156">
        <f t="shared" si="34"/>
        <v>0</v>
      </c>
      <c r="W98" s="156"/>
      <c r="X98" s="156" t="s">
        <v>199</v>
      </c>
      <c r="Y98" s="156" t="s">
        <v>200</v>
      </c>
      <c r="Z98" s="146"/>
      <c r="AA98" s="146"/>
      <c r="AB98" s="146"/>
      <c r="AC98" s="146"/>
      <c r="AD98" s="146"/>
      <c r="AE98" s="146"/>
      <c r="AF98" s="146"/>
      <c r="AG98" s="146" t="s">
        <v>201</v>
      </c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6"/>
      <c r="AZ98" s="146"/>
      <c r="BA98" s="146"/>
      <c r="BB98" s="146"/>
      <c r="BC98" s="146"/>
      <c r="BD98" s="146"/>
      <c r="BE98" s="146"/>
      <c r="BF98" s="146"/>
      <c r="BG98" s="146"/>
      <c r="BH98" s="146"/>
    </row>
    <row r="99" spans="1:60" ht="22.5" outlineLevel="1" x14ac:dyDescent="0.2">
      <c r="A99" s="173">
        <v>87</v>
      </c>
      <c r="B99" s="174" t="s">
        <v>1825</v>
      </c>
      <c r="C99" s="180" t="s">
        <v>1826</v>
      </c>
      <c r="D99" s="175" t="s">
        <v>533</v>
      </c>
      <c r="E99" s="176">
        <v>171</v>
      </c>
      <c r="F99" s="177"/>
      <c r="G99" s="178">
        <f t="shared" si="28"/>
        <v>0</v>
      </c>
      <c r="H99" s="157">
        <v>0</v>
      </c>
      <c r="I99" s="156">
        <f t="shared" si="29"/>
        <v>0</v>
      </c>
      <c r="J99" s="157">
        <v>1024</v>
      </c>
      <c r="K99" s="156">
        <f t="shared" si="30"/>
        <v>175104</v>
      </c>
      <c r="L99" s="156">
        <v>21</v>
      </c>
      <c r="M99" s="156">
        <f t="shared" si="31"/>
        <v>0</v>
      </c>
      <c r="N99" s="155">
        <v>0</v>
      </c>
      <c r="O99" s="155">
        <f t="shared" si="32"/>
        <v>0</v>
      </c>
      <c r="P99" s="155">
        <v>0</v>
      </c>
      <c r="Q99" s="155">
        <f t="shared" si="33"/>
        <v>0</v>
      </c>
      <c r="R99" s="156"/>
      <c r="S99" s="156" t="s">
        <v>197</v>
      </c>
      <c r="T99" s="156" t="s">
        <v>198</v>
      </c>
      <c r="U99" s="156">
        <v>0</v>
      </c>
      <c r="V99" s="156">
        <f t="shared" si="34"/>
        <v>0</v>
      </c>
      <c r="W99" s="156"/>
      <c r="X99" s="156" t="s">
        <v>199</v>
      </c>
      <c r="Y99" s="156" t="s">
        <v>200</v>
      </c>
      <c r="Z99" s="146"/>
      <c r="AA99" s="146"/>
      <c r="AB99" s="146"/>
      <c r="AC99" s="146"/>
      <c r="AD99" s="146"/>
      <c r="AE99" s="146"/>
      <c r="AF99" s="146"/>
      <c r="AG99" s="146" t="s">
        <v>201</v>
      </c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  <c r="BE99" s="146"/>
      <c r="BF99" s="146"/>
      <c r="BG99" s="146"/>
      <c r="BH99" s="146"/>
    </row>
    <row r="100" spans="1:60" ht="22.5" outlineLevel="1" x14ac:dyDescent="0.2">
      <c r="A100" s="173">
        <v>88</v>
      </c>
      <c r="B100" s="174" t="s">
        <v>1827</v>
      </c>
      <c r="C100" s="180" t="s">
        <v>1828</v>
      </c>
      <c r="D100" s="175" t="s">
        <v>533</v>
      </c>
      <c r="E100" s="176">
        <v>170</v>
      </c>
      <c r="F100" s="177"/>
      <c r="G100" s="178">
        <f t="shared" si="28"/>
        <v>0</v>
      </c>
      <c r="H100" s="157">
        <v>0</v>
      </c>
      <c r="I100" s="156">
        <f t="shared" si="29"/>
        <v>0</v>
      </c>
      <c r="J100" s="157">
        <v>254</v>
      </c>
      <c r="K100" s="156">
        <f t="shared" si="30"/>
        <v>43180</v>
      </c>
      <c r="L100" s="156">
        <v>21</v>
      </c>
      <c r="M100" s="156">
        <f t="shared" si="31"/>
        <v>0</v>
      </c>
      <c r="N100" s="155">
        <v>0</v>
      </c>
      <c r="O100" s="155">
        <f t="shared" si="32"/>
        <v>0</v>
      </c>
      <c r="P100" s="155">
        <v>0</v>
      </c>
      <c r="Q100" s="155">
        <f t="shared" si="33"/>
        <v>0</v>
      </c>
      <c r="R100" s="156"/>
      <c r="S100" s="156" t="s">
        <v>197</v>
      </c>
      <c r="T100" s="156" t="s">
        <v>198</v>
      </c>
      <c r="U100" s="156">
        <v>0</v>
      </c>
      <c r="V100" s="156">
        <f t="shared" si="34"/>
        <v>0</v>
      </c>
      <c r="W100" s="156"/>
      <c r="X100" s="156" t="s">
        <v>199</v>
      </c>
      <c r="Y100" s="156" t="s">
        <v>200</v>
      </c>
      <c r="Z100" s="146"/>
      <c r="AA100" s="146"/>
      <c r="AB100" s="146"/>
      <c r="AC100" s="146"/>
      <c r="AD100" s="146"/>
      <c r="AE100" s="146"/>
      <c r="AF100" s="146"/>
      <c r="AG100" s="146" t="s">
        <v>201</v>
      </c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0" ht="22.5" outlineLevel="1" x14ac:dyDescent="0.2">
      <c r="A101" s="173">
        <v>89</v>
      </c>
      <c r="B101" s="174" t="s">
        <v>1829</v>
      </c>
      <c r="C101" s="180" t="s">
        <v>1830</v>
      </c>
      <c r="D101" s="175" t="s">
        <v>533</v>
      </c>
      <c r="E101" s="176">
        <v>14</v>
      </c>
      <c r="F101" s="177"/>
      <c r="G101" s="178">
        <f t="shared" si="28"/>
        <v>0</v>
      </c>
      <c r="H101" s="157">
        <v>0</v>
      </c>
      <c r="I101" s="156">
        <f t="shared" si="29"/>
        <v>0</v>
      </c>
      <c r="J101" s="157">
        <v>258</v>
      </c>
      <c r="K101" s="156">
        <f t="shared" si="30"/>
        <v>3612</v>
      </c>
      <c r="L101" s="156">
        <v>21</v>
      </c>
      <c r="M101" s="156">
        <f t="shared" si="31"/>
        <v>0</v>
      </c>
      <c r="N101" s="155">
        <v>0</v>
      </c>
      <c r="O101" s="155">
        <f t="shared" si="32"/>
        <v>0</v>
      </c>
      <c r="P101" s="155">
        <v>0</v>
      </c>
      <c r="Q101" s="155">
        <f t="shared" si="33"/>
        <v>0</v>
      </c>
      <c r="R101" s="156"/>
      <c r="S101" s="156" t="s">
        <v>197</v>
      </c>
      <c r="T101" s="156" t="s">
        <v>198</v>
      </c>
      <c r="U101" s="156">
        <v>0</v>
      </c>
      <c r="V101" s="156">
        <f t="shared" si="34"/>
        <v>0</v>
      </c>
      <c r="W101" s="156"/>
      <c r="X101" s="156" t="s">
        <v>199</v>
      </c>
      <c r="Y101" s="156" t="s">
        <v>200</v>
      </c>
      <c r="Z101" s="146"/>
      <c r="AA101" s="146"/>
      <c r="AB101" s="146"/>
      <c r="AC101" s="146"/>
      <c r="AD101" s="146"/>
      <c r="AE101" s="146"/>
      <c r="AF101" s="146"/>
      <c r="AG101" s="146" t="s">
        <v>201</v>
      </c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</row>
    <row r="102" spans="1:60" ht="22.5" outlineLevel="1" x14ac:dyDescent="0.2">
      <c r="A102" s="173">
        <v>90</v>
      </c>
      <c r="B102" s="174" t="s">
        <v>1831</v>
      </c>
      <c r="C102" s="180" t="s">
        <v>1832</v>
      </c>
      <c r="D102" s="175" t="s">
        <v>533</v>
      </c>
      <c r="E102" s="176">
        <v>4</v>
      </c>
      <c r="F102" s="177"/>
      <c r="G102" s="178">
        <f t="shared" si="28"/>
        <v>0</v>
      </c>
      <c r="H102" s="157">
        <v>0</v>
      </c>
      <c r="I102" s="156">
        <f t="shared" si="29"/>
        <v>0</v>
      </c>
      <c r="J102" s="157">
        <v>1024</v>
      </c>
      <c r="K102" s="156">
        <f t="shared" si="30"/>
        <v>4096</v>
      </c>
      <c r="L102" s="156">
        <v>21</v>
      </c>
      <c r="M102" s="156">
        <f t="shared" si="31"/>
        <v>0</v>
      </c>
      <c r="N102" s="155">
        <v>0</v>
      </c>
      <c r="O102" s="155">
        <f t="shared" si="32"/>
        <v>0</v>
      </c>
      <c r="P102" s="155">
        <v>0</v>
      </c>
      <c r="Q102" s="155">
        <f t="shared" si="33"/>
        <v>0</v>
      </c>
      <c r="R102" s="156"/>
      <c r="S102" s="156" t="s">
        <v>197</v>
      </c>
      <c r="T102" s="156" t="s">
        <v>198</v>
      </c>
      <c r="U102" s="156">
        <v>0</v>
      </c>
      <c r="V102" s="156">
        <f t="shared" si="34"/>
        <v>0</v>
      </c>
      <c r="W102" s="156"/>
      <c r="X102" s="156" t="s">
        <v>199</v>
      </c>
      <c r="Y102" s="156" t="s">
        <v>200</v>
      </c>
      <c r="Z102" s="146"/>
      <c r="AA102" s="146"/>
      <c r="AB102" s="146"/>
      <c r="AC102" s="146"/>
      <c r="AD102" s="146"/>
      <c r="AE102" s="146"/>
      <c r="AF102" s="146"/>
      <c r="AG102" s="146" t="s">
        <v>201</v>
      </c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</row>
    <row r="103" spans="1:60" ht="22.5" outlineLevel="1" x14ac:dyDescent="0.2">
      <c r="A103" s="173">
        <v>91</v>
      </c>
      <c r="B103" s="174" t="s">
        <v>1833</v>
      </c>
      <c r="C103" s="180" t="s">
        <v>1834</v>
      </c>
      <c r="D103" s="175" t="s">
        <v>533</v>
      </c>
      <c r="E103" s="176">
        <v>1</v>
      </c>
      <c r="F103" s="177"/>
      <c r="G103" s="178">
        <f t="shared" si="28"/>
        <v>0</v>
      </c>
      <c r="H103" s="157">
        <v>0</v>
      </c>
      <c r="I103" s="156">
        <f t="shared" si="29"/>
        <v>0</v>
      </c>
      <c r="J103" s="157">
        <v>271</v>
      </c>
      <c r="K103" s="156">
        <f t="shared" si="30"/>
        <v>271</v>
      </c>
      <c r="L103" s="156">
        <v>21</v>
      </c>
      <c r="M103" s="156">
        <f t="shared" si="31"/>
        <v>0</v>
      </c>
      <c r="N103" s="155">
        <v>0</v>
      </c>
      <c r="O103" s="155">
        <f t="shared" si="32"/>
        <v>0</v>
      </c>
      <c r="P103" s="155">
        <v>0</v>
      </c>
      <c r="Q103" s="155">
        <f t="shared" si="33"/>
        <v>0</v>
      </c>
      <c r="R103" s="156"/>
      <c r="S103" s="156" t="s">
        <v>197</v>
      </c>
      <c r="T103" s="156" t="s">
        <v>198</v>
      </c>
      <c r="U103" s="156">
        <v>0</v>
      </c>
      <c r="V103" s="156">
        <f t="shared" si="34"/>
        <v>0</v>
      </c>
      <c r="W103" s="156"/>
      <c r="X103" s="156" t="s">
        <v>199</v>
      </c>
      <c r="Y103" s="156" t="s">
        <v>200</v>
      </c>
      <c r="Z103" s="146"/>
      <c r="AA103" s="146"/>
      <c r="AB103" s="146"/>
      <c r="AC103" s="146"/>
      <c r="AD103" s="146"/>
      <c r="AE103" s="146"/>
      <c r="AF103" s="146"/>
      <c r="AG103" s="146" t="s">
        <v>201</v>
      </c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146"/>
      <c r="BC103" s="146"/>
      <c r="BD103" s="146"/>
      <c r="BE103" s="146"/>
      <c r="BF103" s="146"/>
      <c r="BG103" s="146"/>
      <c r="BH103" s="146"/>
    </row>
    <row r="104" spans="1:60" outlineLevel="1" x14ac:dyDescent="0.2">
      <c r="A104" s="173">
        <v>92</v>
      </c>
      <c r="B104" s="174" t="s">
        <v>1835</v>
      </c>
      <c r="C104" s="180" t="s">
        <v>1836</v>
      </c>
      <c r="D104" s="175" t="s">
        <v>533</v>
      </c>
      <c r="E104" s="176">
        <v>1</v>
      </c>
      <c r="F104" s="177"/>
      <c r="G104" s="178">
        <f t="shared" si="28"/>
        <v>0</v>
      </c>
      <c r="H104" s="157">
        <v>0</v>
      </c>
      <c r="I104" s="156">
        <f t="shared" si="29"/>
        <v>0</v>
      </c>
      <c r="J104" s="157">
        <v>740</v>
      </c>
      <c r="K104" s="156">
        <f t="shared" si="30"/>
        <v>740</v>
      </c>
      <c r="L104" s="156">
        <v>21</v>
      </c>
      <c r="M104" s="156">
        <f t="shared" si="31"/>
        <v>0</v>
      </c>
      <c r="N104" s="155">
        <v>0</v>
      </c>
      <c r="O104" s="155">
        <f t="shared" si="32"/>
        <v>0</v>
      </c>
      <c r="P104" s="155">
        <v>0</v>
      </c>
      <c r="Q104" s="155">
        <f t="shared" si="33"/>
        <v>0</v>
      </c>
      <c r="R104" s="156"/>
      <c r="S104" s="156" t="s">
        <v>197</v>
      </c>
      <c r="T104" s="156" t="s">
        <v>198</v>
      </c>
      <c r="U104" s="156">
        <v>0</v>
      </c>
      <c r="V104" s="156">
        <f t="shared" si="34"/>
        <v>0</v>
      </c>
      <c r="W104" s="156"/>
      <c r="X104" s="156" t="s">
        <v>199</v>
      </c>
      <c r="Y104" s="156" t="s">
        <v>200</v>
      </c>
      <c r="Z104" s="146"/>
      <c r="AA104" s="146"/>
      <c r="AB104" s="146"/>
      <c r="AC104" s="146"/>
      <c r="AD104" s="146"/>
      <c r="AE104" s="146"/>
      <c r="AF104" s="146"/>
      <c r="AG104" s="146" t="s">
        <v>201</v>
      </c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0" ht="22.5" outlineLevel="1" x14ac:dyDescent="0.2">
      <c r="A105" s="173">
        <v>93</v>
      </c>
      <c r="B105" s="174" t="s">
        <v>1837</v>
      </c>
      <c r="C105" s="180" t="s">
        <v>1838</v>
      </c>
      <c r="D105" s="175" t="s">
        <v>533</v>
      </c>
      <c r="E105" s="176">
        <v>5</v>
      </c>
      <c r="F105" s="177"/>
      <c r="G105" s="178">
        <f t="shared" si="28"/>
        <v>0</v>
      </c>
      <c r="H105" s="157">
        <v>0</v>
      </c>
      <c r="I105" s="156">
        <f t="shared" si="29"/>
        <v>0</v>
      </c>
      <c r="J105" s="157">
        <v>1160</v>
      </c>
      <c r="K105" s="156">
        <f t="shared" si="30"/>
        <v>5800</v>
      </c>
      <c r="L105" s="156">
        <v>21</v>
      </c>
      <c r="M105" s="156">
        <f t="shared" si="31"/>
        <v>0</v>
      </c>
      <c r="N105" s="155">
        <v>0</v>
      </c>
      <c r="O105" s="155">
        <f t="shared" si="32"/>
        <v>0</v>
      </c>
      <c r="P105" s="155">
        <v>0</v>
      </c>
      <c r="Q105" s="155">
        <f t="shared" si="33"/>
        <v>0</v>
      </c>
      <c r="R105" s="156"/>
      <c r="S105" s="156" t="s">
        <v>197</v>
      </c>
      <c r="T105" s="156" t="s">
        <v>198</v>
      </c>
      <c r="U105" s="156">
        <v>0</v>
      </c>
      <c r="V105" s="156">
        <f t="shared" si="34"/>
        <v>0</v>
      </c>
      <c r="W105" s="156"/>
      <c r="X105" s="156" t="s">
        <v>199</v>
      </c>
      <c r="Y105" s="156" t="s">
        <v>200</v>
      </c>
      <c r="Z105" s="146"/>
      <c r="AA105" s="146"/>
      <c r="AB105" s="146"/>
      <c r="AC105" s="146"/>
      <c r="AD105" s="146"/>
      <c r="AE105" s="146"/>
      <c r="AF105" s="146"/>
      <c r="AG105" s="146" t="s">
        <v>201</v>
      </c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</row>
    <row r="106" spans="1:60" outlineLevel="1" x14ac:dyDescent="0.2">
      <c r="A106" s="173">
        <v>94</v>
      </c>
      <c r="B106" s="174" t="s">
        <v>1839</v>
      </c>
      <c r="C106" s="180" t="s">
        <v>1840</v>
      </c>
      <c r="D106" s="175" t="s">
        <v>533</v>
      </c>
      <c r="E106" s="176">
        <v>31</v>
      </c>
      <c r="F106" s="177"/>
      <c r="G106" s="178">
        <f t="shared" si="28"/>
        <v>0</v>
      </c>
      <c r="H106" s="157">
        <v>0</v>
      </c>
      <c r="I106" s="156">
        <f t="shared" si="29"/>
        <v>0</v>
      </c>
      <c r="J106" s="157">
        <v>460</v>
      </c>
      <c r="K106" s="156">
        <f t="shared" si="30"/>
        <v>14260</v>
      </c>
      <c r="L106" s="156">
        <v>21</v>
      </c>
      <c r="M106" s="156">
        <f t="shared" si="31"/>
        <v>0</v>
      </c>
      <c r="N106" s="155">
        <v>0</v>
      </c>
      <c r="O106" s="155">
        <f t="shared" si="32"/>
        <v>0</v>
      </c>
      <c r="P106" s="155">
        <v>0</v>
      </c>
      <c r="Q106" s="155">
        <f t="shared" si="33"/>
        <v>0</v>
      </c>
      <c r="R106" s="156"/>
      <c r="S106" s="156" t="s">
        <v>197</v>
      </c>
      <c r="T106" s="156" t="s">
        <v>198</v>
      </c>
      <c r="U106" s="156">
        <v>0</v>
      </c>
      <c r="V106" s="156">
        <f t="shared" si="34"/>
        <v>0</v>
      </c>
      <c r="W106" s="156"/>
      <c r="X106" s="156" t="s">
        <v>199</v>
      </c>
      <c r="Y106" s="156" t="s">
        <v>200</v>
      </c>
      <c r="Z106" s="146"/>
      <c r="AA106" s="146"/>
      <c r="AB106" s="146"/>
      <c r="AC106" s="146"/>
      <c r="AD106" s="146"/>
      <c r="AE106" s="146"/>
      <c r="AF106" s="146"/>
      <c r="AG106" s="146" t="s">
        <v>201</v>
      </c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</row>
    <row r="107" spans="1:60" ht="22.5" outlineLevel="1" x14ac:dyDescent="0.2">
      <c r="A107" s="173">
        <v>95</v>
      </c>
      <c r="B107" s="174" t="s">
        <v>1841</v>
      </c>
      <c r="C107" s="180" t="s">
        <v>1842</v>
      </c>
      <c r="D107" s="175" t="s">
        <v>533</v>
      </c>
      <c r="E107" s="176">
        <v>2</v>
      </c>
      <c r="F107" s="177"/>
      <c r="G107" s="178">
        <f t="shared" si="28"/>
        <v>0</v>
      </c>
      <c r="H107" s="157">
        <v>0</v>
      </c>
      <c r="I107" s="156">
        <f t="shared" si="29"/>
        <v>0</v>
      </c>
      <c r="J107" s="157">
        <v>1380</v>
      </c>
      <c r="K107" s="156">
        <f t="shared" si="30"/>
        <v>2760</v>
      </c>
      <c r="L107" s="156">
        <v>21</v>
      </c>
      <c r="M107" s="156">
        <f t="shared" si="31"/>
        <v>0</v>
      </c>
      <c r="N107" s="155">
        <v>0</v>
      </c>
      <c r="O107" s="155">
        <f t="shared" si="32"/>
        <v>0</v>
      </c>
      <c r="P107" s="155">
        <v>0</v>
      </c>
      <c r="Q107" s="155">
        <f t="shared" si="33"/>
        <v>0</v>
      </c>
      <c r="R107" s="156"/>
      <c r="S107" s="156" t="s">
        <v>197</v>
      </c>
      <c r="T107" s="156" t="s">
        <v>198</v>
      </c>
      <c r="U107" s="156">
        <v>0</v>
      </c>
      <c r="V107" s="156">
        <f t="shared" si="34"/>
        <v>0</v>
      </c>
      <c r="W107" s="156"/>
      <c r="X107" s="156" t="s">
        <v>199</v>
      </c>
      <c r="Y107" s="156" t="s">
        <v>200</v>
      </c>
      <c r="Z107" s="146"/>
      <c r="AA107" s="146"/>
      <c r="AB107" s="146"/>
      <c r="AC107" s="146"/>
      <c r="AD107" s="146"/>
      <c r="AE107" s="146"/>
      <c r="AF107" s="146"/>
      <c r="AG107" s="146" t="s">
        <v>201</v>
      </c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6"/>
      <c r="AZ107" s="146"/>
      <c r="BA107" s="146"/>
      <c r="BB107" s="146"/>
      <c r="BC107" s="146"/>
      <c r="BD107" s="146"/>
      <c r="BE107" s="146"/>
      <c r="BF107" s="146"/>
      <c r="BG107" s="146"/>
      <c r="BH107" s="146"/>
    </row>
    <row r="108" spans="1:60" outlineLevel="1" x14ac:dyDescent="0.2">
      <c r="A108" s="173">
        <v>96</v>
      </c>
      <c r="B108" s="174" t="s">
        <v>1843</v>
      </c>
      <c r="C108" s="180" t="s">
        <v>1844</v>
      </c>
      <c r="D108" s="175" t="s">
        <v>533</v>
      </c>
      <c r="E108" s="176">
        <v>160</v>
      </c>
      <c r="F108" s="177"/>
      <c r="G108" s="178">
        <f t="shared" si="28"/>
        <v>0</v>
      </c>
      <c r="H108" s="157">
        <v>0</v>
      </c>
      <c r="I108" s="156">
        <f t="shared" si="29"/>
        <v>0</v>
      </c>
      <c r="J108" s="157">
        <v>56</v>
      </c>
      <c r="K108" s="156">
        <f t="shared" si="30"/>
        <v>8960</v>
      </c>
      <c r="L108" s="156">
        <v>21</v>
      </c>
      <c r="M108" s="156">
        <f t="shared" si="31"/>
        <v>0</v>
      </c>
      <c r="N108" s="155">
        <v>0</v>
      </c>
      <c r="O108" s="155">
        <f t="shared" si="32"/>
        <v>0</v>
      </c>
      <c r="P108" s="155">
        <v>0</v>
      </c>
      <c r="Q108" s="155">
        <f t="shared" si="33"/>
        <v>0</v>
      </c>
      <c r="R108" s="156"/>
      <c r="S108" s="156" t="s">
        <v>197</v>
      </c>
      <c r="T108" s="156" t="s">
        <v>198</v>
      </c>
      <c r="U108" s="156">
        <v>0</v>
      </c>
      <c r="V108" s="156">
        <f t="shared" si="34"/>
        <v>0</v>
      </c>
      <c r="W108" s="156"/>
      <c r="X108" s="156" t="s">
        <v>199</v>
      </c>
      <c r="Y108" s="156" t="s">
        <v>200</v>
      </c>
      <c r="Z108" s="146"/>
      <c r="AA108" s="146"/>
      <c r="AB108" s="146"/>
      <c r="AC108" s="146"/>
      <c r="AD108" s="146"/>
      <c r="AE108" s="146"/>
      <c r="AF108" s="146"/>
      <c r="AG108" s="146" t="s">
        <v>201</v>
      </c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146"/>
      <c r="AX108" s="146"/>
      <c r="AY108" s="146"/>
      <c r="AZ108" s="146"/>
      <c r="BA108" s="146"/>
      <c r="BB108" s="146"/>
      <c r="BC108" s="146"/>
      <c r="BD108" s="146"/>
      <c r="BE108" s="146"/>
      <c r="BF108" s="146"/>
      <c r="BG108" s="146"/>
      <c r="BH108" s="146"/>
    </row>
    <row r="109" spans="1:60" outlineLevel="1" x14ac:dyDescent="0.2">
      <c r="A109" s="173">
        <v>97</v>
      </c>
      <c r="B109" s="174" t="s">
        <v>1845</v>
      </c>
      <c r="C109" s="180" t="s">
        <v>1846</v>
      </c>
      <c r="D109" s="175" t="s">
        <v>533</v>
      </c>
      <c r="E109" s="176">
        <v>1316</v>
      </c>
      <c r="F109" s="177"/>
      <c r="G109" s="178">
        <f t="shared" si="28"/>
        <v>0</v>
      </c>
      <c r="H109" s="157">
        <v>0</v>
      </c>
      <c r="I109" s="156">
        <f t="shared" si="29"/>
        <v>0</v>
      </c>
      <c r="J109" s="157">
        <v>12</v>
      </c>
      <c r="K109" s="156">
        <f t="shared" si="30"/>
        <v>15792</v>
      </c>
      <c r="L109" s="156">
        <v>21</v>
      </c>
      <c r="M109" s="156">
        <f t="shared" si="31"/>
        <v>0</v>
      </c>
      <c r="N109" s="155">
        <v>0</v>
      </c>
      <c r="O109" s="155">
        <f t="shared" si="32"/>
        <v>0</v>
      </c>
      <c r="P109" s="155">
        <v>0</v>
      </c>
      <c r="Q109" s="155">
        <f t="shared" si="33"/>
        <v>0</v>
      </c>
      <c r="R109" s="156"/>
      <c r="S109" s="156" t="s">
        <v>197</v>
      </c>
      <c r="T109" s="156" t="s">
        <v>198</v>
      </c>
      <c r="U109" s="156">
        <v>0</v>
      </c>
      <c r="V109" s="156">
        <f t="shared" si="34"/>
        <v>0</v>
      </c>
      <c r="W109" s="156"/>
      <c r="X109" s="156" t="s">
        <v>199</v>
      </c>
      <c r="Y109" s="156" t="s">
        <v>200</v>
      </c>
      <c r="Z109" s="146"/>
      <c r="AA109" s="146"/>
      <c r="AB109" s="146"/>
      <c r="AC109" s="146"/>
      <c r="AD109" s="146"/>
      <c r="AE109" s="146"/>
      <c r="AF109" s="146"/>
      <c r="AG109" s="146" t="s">
        <v>201</v>
      </c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</row>
    <row r="110" spans="1:60" outlineLevel="1" x14ac:dyDescent="0.2">
      <c r="A110" s="173">
        <v>98</v>
      </c>
      <c r="B110" s="174" t="s">
        <v>1847</v>
      </c>
      <c r="C110" s="180" t="s">
        <v>2259</v>
      </c>
      <c r="D110" s="175" t="s">
        <v>533</v>
      </c>
      <c r="E110" s="176">
        <v>15</v>
      </c>
      <c r="F110" s="177"/>
      <c r="G110" s="178">
        <f t="shared" si="28"/>
        <v>0</v>
      </c>
      <c r="H110" s="157">
        <v>0</v>
      </c>
      <c r="I110" s="156">
        <f t="shared" si="29"/>
        <v>0</v>
      </c>
      <c r="J110" s="157">
        <v>43100</v>
      </c>
      <c r="K110" s="156">
        <f t="shared" si="30"/>
        <v>646500</v>
      </c>
      <c r="L110" s="156">
        <v>21</v>
      </c>
      <c r="M110" s="156">
        <f t="shared" si="31"/>
        <v>0</v>
      </c>
      <c r="N110" s="155">
        <v>0</v>
      </c>
      <c r="O110" s="155">
        <f t="shared" si="32"/>
        <v>0</v>
      </c>
      <c r="P110" s="155">
        <v>0</v>
      </c>
      <c r="Q110" s="155">
        <f t="shared" si="33"/>
        <v>0</v>
      </c>
      <c r="R110" s="156"/>
      <c r="S110" s="156" t="s">
        <v>197</v>
      </c>
      <c r="T110" s="156" t="s">
        <v>198</v>
      </c>
      <c r="U110" s="156">
        <v>0</v>
      </c>
      <c r="V110" s="156">
        <f t="shared" si="34"/>
        <v>0</v>
      </c>
      <c r="W110" s="156"/>
      <c r="X110" s="156" t="s">
        <v>199</v>
      </c>
      <c r="Y110" s="156" t="s">
        <v>200</v>
      </c>
      <c r="Z110" s="146"/>
      <c r="AA110" s="146"/>
      <c r="AB110" s="146"/>
      <c r="AC110" s="146"/>
      <c r="AD110" s="146"/>
      <c r="AE110" s="146"/>
      <c r="AF110" s="146"/>
      <c r="AG110" s="146" t="s">
        <v>201</v>
      </c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</row>
    <row r="111" spans="1:60" outlineLevel="1" x14ac:dyDescent="0.2">
      <c r="A111" s="173" t="s">
        <v>2261</v>
      </c>
      <c r="B111" s="174" t="s">
        <v>2262</v>
      </c>
      <c r="C111" s="180" t="s">
        <v>2260</v>
      </c>
      <c r="D111" s="175" t="s">
        <v>533</v>
      </c>
      <c r="E111" s="176">
        <v>28</v>
      </c>
      <c r="F111" s="177"/>
      <c r="G111" s="178">
        <f t="shared" si="28"/>
        <v>0</v>
      </c>
      <c r="H111" s="157"/>
      <c r="I111" s="156"/>
      <c r="J111" s="157"/>
      <c r="K111" s="156"/>
      <c r="L111" s="156"/>
      <c r="M111" s="156"/>
      <c r="N111" s="155"/>
      <c r="O111" s="155"/>
      <c r="P111" s="155"/>
      <c r="Q111" s="155"/>
      <c r="R111" s="156"/>
      <c r="S111" s="156"/>
      <c r="T111" s="156"/>
      <c r="U111" s="156"/>
      <c r="V111" s="156"/>
      <c r="W111" s="156"/>
      <c r="X111" s="156"/>
      <c r="Y111" s="15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6"/>
      <c r="AV111" s="146"/>
      <c r="AW111" s="146"/>
      <c r="AX111" s="146"/>
      <c r="AY111" s="146"/>
      <c r="AZ111" s="146"/>
      <c r="BA111" s="146"/>
      <c r="BB111" s="146"/>
      <c r="BC111" s="146"/>
      <c r="BD111" s="146"/>
      <c r="BE111" s="146"/>
      <c r="BF111" s="146"/>
      <c r="BG111" s="146"/>
      <c r="BH111" s="146"/>
    </row>
    <row r="112" spans="1:60" outlineLevel="1" x14ac:dyDescent="0.2">
      <c r="A112" s="173">
        <v>99</v>
      </c>
      <c r="B112" s="174" t="s">
        <v>1849</v>
      </c>
      <c r="C112" s="180" t="s">
        <v>1850</v>
      </c>
      <c r="D112" s="175" t="s">
        <v>1848</v>
      </c>
      <c r="E112" s="176">
        <v>1</v>
      </c>
      <c r="F112" s="177"/>
      <c r="G112" s="178">
        <f t="shared" si="28"/>
        <v>0</v>
      </c>
      <c r="H112" s="157">
        <v>0</v>
      </c>
      <c r="I112" s="156">
        <f t="shared" si="29"/>
        <v>0</v>
      </c>
      <c r="J112" s="157">
        <v>12300</v>
      </c>
      <c r="K112" s="156">
        <f t="shared" si="30"/>
        <v>12300</v>
      </c>
      <c r="L112" s="156">
        <v>21</v>
      </c>
      <c r="M112" s="156">
        <f t="shared" si="31"/>
        <v>0</v>
      </c>
      <c r="N112" s="155">
        <v>0</v>
      </c>
      <c r="O112" s="155">
        <f t="shared" si="32"/>
        <v>0</v>
      </c>
      <c r="P112" s="155">
        <v>0</v>
      </c>
      <c r="Q112" s="155">
        <f t="shared" si="33"/>
        <v>0</v>
      </c>
      <c r="R112" s="156"/>
      <c r="S112" s="156" t="s">
        <v>197</v>
      </c>
      <c r="T112" s="156" t="s">
        <v>198</v>
      </c>
      <c r="U112" s="156">
        <v>0</v>
      </c>
      <c r="V112" s="156">
        <f t="shared" si="34"/>
        <v>0</v>
      </c>
      <c r="W112" s="156"/>
      <c r="X112" s="156" t="s">
        <v>199</v>
      </c>
      <c r="Y112" s="156" t="s">
        <v>200</v>
      </c>
      <c r="Z112" s="146"/>
      <c r="AA112" s="146"/>
      <c r="AB112" s="146"/>
      <c r="AC112" s="146"/>
      <c r="AD112" s="146"/>
      <c r="AE112" s="146"/>
      <c r="AF112" s="146"/>
      <c r="AG112" s="146" t="s">
        <v>201</v>
      </c>
      <c r="AH112" s="146"/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6"/>
      <c r="AT112" s="146"/>
      <c r="AU112" s="146"/>
      <c r="AV112" s="146"/>
      <c r="AW112" s="146"/>
      <c r="AX112" s="146"/>
      <c r="AY112" s="146"/>
      <c r="AZ112" s="146"/>
      <c r="BA112" s="146"/>
      <c r="BB112" s="146"/>
      <c r="BC112" s="146"/>
      <c r="BD112" s="146"/>
      <c r="BE112" s="146"/>
      <c r="BF112" s="146"/>
      <c r="BG112" s="146"/>
      <c r="BH112" s="146"/>
    </row>
    <row r="113" spans="1:60" outlineLevel="1" x14ac:dyDescent="0.2">
      <c r="A113" s="173">
        <v>100</v>
      </c>
      <c r="B113" s="174" t="s">
        <v>1851</v>
      </c>
      <c r="C113" s="180" t="s">
        <v>2263</v>
      </c>
      <c r="D113" s="175" t="s">
        <v>533</v>
      </c>
      <c r="E113" s="176">
        <v>104</v>
      </c>
      <c r="F113" s="177"/>
      <c r="G113" s="178">
        <f t="shared" si="28"/>
        <v>0</v>
      </c>
      <c r="H113" s="157">
        <v>0</v>
      </c>
      <c r="I113" s="156">
        <f t="shared" si="29"/>
        <v>0</v>
      </c>
      <c r="J113" s="157">
        <v>9400</v>
      </c>
      <c r="K113" s="156">
        <f t="shared" si="30"/>
        <v>977600</v>
      </c>
      <c r="L113" s="156">
        <v>21</v>
      </c>
      <c r="M113" s="156">
        <f t="shared" si="31"/>
        <v>0</v>
      </c>
      <c r="N113" s="155">
        <v>0</v>
      </c>
      <c r="O113" s="155">
        <f t="shared" si="32"/>
        <v>0</v>
      </c>
      <c r="P113" s="155">
        <v>0</v>
      </c>
      <c r="Q113" s="155">
        <f t="shared" si="33"/>
        <v>0</v>
      </c>
      <c r="R113" s="156"/>
      <c r="S113" s="156" t="s">
        <v>197</v>
      </c>
      <c r="T113" s="156" t="s">
        <v>198</v>
      </c>
      <c r="U113" s="156">
        <v>0</v>
      </c>
      <c r="V113" s="156">
        <f t="shared" si="34"/>
        <v>0</v>
      </c>
      <c r="W113" s="156"/>
      <c r="X113" s="156" t="s">
        <v>199</v>
      </c>
      <c r="Y113" s="156" t="s">
        <v>200</v>
      </c>
      <c r="Z113" s="146"/>
      <c r="AA113" s="146"/>
      <c r="AB113" s="146"/>
      <c r="AC113" s="146"/>
      <c r="AD113" s="146"/>
      <c r="AE113" s="146"/>
      <c r="AF113" s="146"/>
      <c r="AG113" s="146" t="s">
        <v>201</v>
      </c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6"/>
      <c r="AT113" s="146"/>
      <c r="AU113" s="146"/>
      <c r="AV113" s="146"/>
      <c r="AW113" s="146"/>
      <c r="AX113" s="146"/>
      <c r="AY113" s="146"/>
      <c r="AZ113" s="146"/>
      <c r="BA113" s="146"/>
      <c r="BB113" s="146"/>
      <c r="BC113" s="146"/>
      <c r="BD113" s="146"/>
      <c r="BE113" s="146"/>
      <c r="BF113" s="146"/>
      <c r="BG113" s="146"/>
      <c r="BH113" s="146"/>
    </row>
    <row r="114" spans="1:60" outlineLevel="1" x14ac:dyDescent="0.2">
      <c r="A114" s="173">
        <v>101</v>
      </c>
      <c r="B114" s="174" t="s">
        <v>1852</v>
      </c>
      <c r="C114" s="180" t="s">
        <v>2264</v>
      </c>
      <c r="D114" s="175" t="s">
        <v>344</v>
      </c>
      <c r="E114" s="176">
        <v>1890</v>
      </c>
      <c r="F114" s="177"/>
      <c r="G114" s="178">
        <f t="shared" si="28"/>
        <v>0</v>
      </c>
      <c r="H114" s="157">
        <v>0</v>
      </c>
      <c r="I114" s="156">
        <f t="shared" si="29"/>
        <v>0</v>
      </c>
      <c r="J114" s="157">
        <v>82000</v>
      </c>
      <c r="K114" s="156">
        <f t="shared" si="30"/>
        <v>154980000</v>
      </c>
      <c r="L114" s="156">
        <v>21</v>
      </c>
      <c r="M114" s="156">
        <f t="shared" si="31"/>
        <v>0</v>
      </c>
      <c r="N114" s="155">
        <v>0</v>
      </c>
      <c r="O114" s="155">
        <f t="shared" si="32"/>
        <v>0</v>
      </c>
      <c r="P114" s="155">
        <v>0</v>
      </c>
      <c r="Q114" s="155">
        <f t="shared" si="33"/>
        <v>0</v>
      </c>
      <c r="R114" s="156"/>
      <c r="S114" s="156" t="s">
        <v>197</v>
      </c>
      <c r="T114" s="156" t="s">
        <v>198</v>
      </c>
      <c r="U114" s="156">
        <v>0</v>
      </c>
      <c r="V114" s="156">
        <f t="shared" si="34"/>
        <v>0</v>
      </c>
      <c r="W114" s="156"/>
      <c r="X114" s="156" t="s">
        <v>199</v>
      </c>
      <c r="Y114" s="156" t="s">
        <v>200</v>
      </c>
      <c r="Z114" s="146"/>
      <c r="AA114" s="146"/>
      <c r="AB114" s="146"/>
      <c r="AC114" s="146"/>
      <c r="AD114" s="146"/>
      <c r="AE114" s="146"/>
      <c r="AF114" s="146"/>
      <c r="AG114" s="146" t="s">
        <v>201</v>
      </c>
      <c r="AH114" s="146"/>
      <c r="AI114" s="146"/>
      <c r="AJ114" s="146"/>
      <c r="AK114" s="146"/>
      <c r="AL114" s="146"/>
      <c r="AM114" s="146"/>
      <c r="AN114" s="146"/>
      <c r="AO114" s="146"/>
      <c r="AP114" s="146"/>
      <c r="AQ114" s="146"/>
      <c r="AR114" s="146"/>
      <c r="AS114" s="146"/>
      <c r="AT114" s="146"/>
      <c r="AU114" s="146"/>
      <c r="AV114" s="146"/>
      <c r="AW114" s="146"/>
      <c r="AX114" s="146"/>
      <c r="AY114" s="146"/>
      <c r="AZ114" s="146"/>
      <c r="BA114" s="146"/>
      <c r="BB114" s="146"/>
      <c r="BC114" s="146"/>
      <c r="BD114" s="146"/>
      <c r="BE114" s="146"/>
      <c r="BF114" s="146"/>
      <c r="BG114" s="146"/>
      <c r="BH114" s="146"/>
    </row>
    <row r="115" spans="1:60" outlineLevel="1" x14ac:dyDescent="0.2">
      <c r="A115" s="173">
        <v>102</v>
      </c>
      <c r="B115" s="174" t="s">
        <v>1853</v>
      </c>
      <c r="C115" s="180" t="s">
        <v>1854</v>
      </c>
      <c r="D115" s="175" t="s">
        <v>1848</v>
      </c>
      <c r="E115" s="176">
        <v>1</v>
      </c>
      <c r="F115" s="177"/>
      <c r="G115" s="178">
        <f t="shared" si="28"/>
        <v>0</v>
      </c>
      <c r="H115" s="157">
        <v>0</v>
      </c>
      <c r="I115" s="156">
        <f t="shared" si="29"/>
        <v>0</v>
      </c>
      <c r="J115" s="157">
        <v>8000</v>
      </c>
      <c r="K115" s="156">
        <f t="shared" si="30"/>
        <v>8000</v>
      </c>
      <c r="L115" s="156">
        <v>21</v>
      </c>
      <c r="M115" s="156">
        <f t="shared" si="31"/>
        <v>0</v>
      </c>
      <c r="N115" s="155">
        <v>0</v>
      </c>
      <c r="O115" s="155">
        <f t="shared" si="32"/>
        <v>0</v>
      </c>
      <c r="P115" s="155">
        <v>0</v>
      </c>
      <c r="Q115" s="155">
        <f t="shared" si="33"/>
        <v>0</v>
      </c>
      <c r="R115" s="156"/>
      <c r="S115" s="156" t="s">
        <v>197</v>
      </c>
      <c r="T115" s="156" t="s">
        <v>198</v>
      </c>
      <c r="U115" s="156">
        <v>0</v>
      </c>
      <c r="V115" s="156">
        <f t="shared" si="34"/>
        <v>0</v>
      </c>
      <c r="W115" s="156"/>
      <c r="X115" s="156" t="s">
        <v>199</v>
      </c>
      <c r="Y115" s="156" t="s">
        <v>200</v>
      </c>
      <c r="Z115" s="146"/>
      <c r="AA115" s="146"/>
      <c r="AB115" s="146"/>
      <c r="AC115" s="146"/>
      <c r="AD115" s="146"/>
      <c r="AE115" s="146"/>
      <c r="AF115" s="146"/>
      <c r="AG115" s="146" t="s">
        <v>201</v>
      </c>
      <c r="AH115" s="146"/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  <c r="AS115" s="146"/>
      <c r="AT115" s="146"/>
      <c r="AU115" s="146"/>
      <c r="AV115" s="146"/>
      <c r="AW115" s="146"/>
      <c r="AX115" s="146"/>
      <c r="AY115" s="146"/>
      <c r="AZ115" s="146"/>
      <c r="BA115" s="146"/>
      <c r="BB115" s="146"/>
      <c r="BC115" s="146"/>
      <c r="BD115" s="146"/>
      <c r="BE115" s="146"/>
      <c r="BF115" s="146"/>
      <c r="BG115" s="146"/>
      <c r="BH115" s="146"/>
    </row>
    <row r="116" spans="1:60" outlineLevel="1" x14ac:dyDescent="0.2">
      <c r="A116" s="173">
        <v>103</v>
      </c>
      <c r="B116" s="174" t="s">
        <v>1855</v>
      </c>
      <c r="C116" s="180" t="s">
        <v>1856</v>
      </c>
      <c r="D116" s="175" t="s">
        <v>1848</v>
      </c>
      <c r="E116" s="176">
        <v>1</v>
      </c>
      <c r="F116" s="177"/>
      <c r="G116" s="178">
        <f t="shared" si="28"/>
        <v>0</v>
      </c>
      <c r="H116" s="157">
        <v>0</v>
      </c>
      <c r="I116" s="156">
        <f t="shared" si="29"/>
        <v>0</v>
      </c>
      <c r="J116" s="157">
        <v>18000</v>
      </c>
      <c r="K116" s="156">
        <f t="shared" si="30"/>
        <v>18000</v>
      </c>
      <c r="L116" s="156">
        <v>21</v>
      </c>
      <c r="M116" s="156">
        <f t="shared" si="31"/>
        <v>0</v>
      </c>
      <c r="N116" s="155">
        <v>0</v>
      </c>
      <c r="O116" s="155">
        <f t="shared" si="32"/>
        <v>0</v>
      </c>
      <c r="P116" s="155">
        <v>0</v>
      </c>
      <c r="Q116" s="155">
        <f t="shared" si="33"/>
        <v>0</v>
      </c>
      <c r="R116" s="156"/>
      <c r="S116" s="156" t="s">
        <v>197</v>
      </c>
      <c r="T116" s="156" t="s">
        <v>198</v>
      </c>
      <c r="U116" s="156">
        <v>0</v>
      </c>
      <c r="V116" s="156">
        <f t="shared" si="34"/>
        <v>0</v>
      </c>
      <c r="W116" s="156"/>
      <c r="X116" s="156" t="s">
        <v>199</v>
      </c>
      <c r="Y116" s="156" t="s">
        <v>200</v>
      </c>
      <c r="Z116" s="146"/>
      <c r="AA116" s="146"/>
      <c r="AB116" s="146"/>
      <c r="AC116" s="146"/>
      <c r="AD116" s="146"/>
      <c r="AE116" s="146"/>
      <c r="AF116" s="146"/>
      <c r="AG116" s="146" t="s">
        <v>201</v>
      </c>
      <c r="AH116" s="146"/>
      <c r="AI116" s="146"/>
      <c r="AJ116" s="146"/>
      <c r="AK116" s="146"/>
      <c r="AL116" s="146"/>
      <c r="AM116" s="146"/>
      <c r="AN116" s="146"/>
      <c r="AO116" s="146"/>
      <c r="AP116" s="146"/>
      <c r="AQ116" s="146"/>
      <c r="AR116" s="146"/>
      <c r="AS116" s="146"/>
      <c r="AT116" s="146"/>
      <c r="AU116" s="146"/>
      <c r="AV116" s="146"/>
      <c r="AW116" s="146"/>
      <c r="AX116" s="146"/>
      <c r="AY116" s="146"/>
      <c r="AZ116" s="146"/>
      <c r="BA116" s="146"/>
      <c r="BB116" s="146"/>
      <c r="BC116" s="146"/>
      <c r="BD116" s="146"/>
      <c r="BE116" s="146"/>
      <c r="BF116" s="146"/>
      <c r="BG116" s="146"/>
      <c r="BH116" s="146"/>
    </row>
    <row r="117" spans="1:60" outlineLevel="1" x14ac:dyDescent="0.2">
      <c r="A117" s="173">
        <v>104</v>
      </c>
      <c r="B117" s="174" t="s">
        <v>1857</v>
      </c>
      <c r="C117" s="180" t="s">
        <v>1858</v>
      </c>
      <c r="D117" s="175" t="s">
        <v>1848</v>
      </c>
      <c r="E117" s="176">
        <v>1</v>
      </c>
      <c r="F117" s="177"/>
      <c r="G117" s="178">
        <f t="shared" si="28"/>
        <v>0</v>
      </c>
      <c r="H117" s="157">
        <v>0</v>
      </c>
      <c r="I117" s="156">
        <f t="shared" si="29"/>
        <v>0</v>
      </c>
      <c r="J117" s="157">
        <v>28000</v>
      </c>
      <c r="K117" s="156">
        <f t="shared" si="30"/>
        <v>28000</v>
      </c>
      <c r="L117" s="156">
        <v>21</v>
      </c>
      <c r="M117" s="156">
        <f t="shared" si="31"/>
        <v>0</v>
      </c>
      <c r="N117" s="155">
        <v>0</v>
      </c>
      <c r="O117" s="155">
        <f t="shared" si="32"/>
        <v>0</v>
      </c>
      <c r="P117" s="155">
        <v>0</v>
      </c>
      <c r="Q117" s="155">
        <f t="shared" si="33"/>
        <v>0</v>
      </c>
      <c r="R117" s="156"/>
      <c r="S117" s="156" t="s">
        <v>197</v>
      </c>
      <c r="T117" s="156" t="s">
        <v>198</v>
      </c>
      <c r="U117" s="156">
        <v>0</v>
      </c>
      <c r="V117" s="156">
        <f t="shared" si="34"/>
        <v>0</v>
      </c>
      <c r="W117" s="156"/>
      <c r="X117" s="156" t="s">
        <v>199</v>
      </c>
      <c r="Y117" s="156" t="s">
        <v>200</v>
      </c>
      <c r="Z117" s="146"/>
      <c r="AA117" s="146"/>
      <c r="AB117" s="146"/>
      <c r="AC117" s="146"/>
      <c r="AD117" s="146"/>
      <c r="AE117" s="146"/>
      <c r="AF117" s="146"/>
      <c r="AG117" s="146" t="s">
        <v>201</v>
      </c>
      <c r="AH117" s="146"/>
      <c r="AI117" s="146"/>
      <c r="AJ117" s="146"/>
      <c r="AK117" s="146"/>
      <c r="AL117" s="146"/>
      <c r="AM117" s="146"/>
      <c r="AN117" s="146"/>
      <c r="AO117" s="146"/>
      <c r="AP117" s="146"/>
      <c r="AQ117" s="146"/>
      <c r="AR117" s="146"/>
      <c r="AS117" s="146"/>
      <c r="AT117" s="146"/>
      <c r="AU117" s="146"/>
      <c r="AV117" s="146"/>
      <c r="AW117" s="146"/>
      <c r="AX117" s="146"/>
      <c r="AY117" s="146"/>
      <c r="AZ117" s="146"/>
      <c r="BA117" s="146"/>
      <c r="BB117" s="146"/>
      <c r="BC117" s="146"/>
      <c r="BD117" s="146"/>
      <c r="BE117" s="146"/>
      <c r="BF117" s="146"/>
      <c r="BG117" s="146"/>
      <c r="BH117" s="146"/>
    </row>
    <row r="118" spans="1:60" ht="22.5" outlineLevel="1" x14ac:dyDescent="0.2">
      <c r="A118" s="173">
        <v>105</v>
      </c>
      <c r="B118" s="174" t="s">
        <v>1859</v>
      </c>
      <c r="C118" s="180" t="s">
        <v>1860</v>
      </c>
      <c r="D118" s="175" t="s">
        <v>1848</v>
      </c>
      <c r="E118" s="176">
        <v>1</v>
      </c>
      <c r="F118" s="177"/>
      <c r="G118" s="178">
        <f t="shared" si="28"/>
        <v>0</v>
      </c>
      <c r="H118" s="157">
        <v>0</v>
      </c>
      <c r="I118" s="156">
        <f t="shared" si="29"/>
        <v>0</v>
      </c>
      <c r="J118" s="157">
        <v>4600</v>
      </c>
      <c r="K118" s="156">
        <f t="shared" si="30"/>
        <v>4600</v>
      </c>
      <c r="L118" s="156">
        <v>21</v>
      </c>
      <c r="M118" s="156">
        <f t="shared" si="31"/>
        <v>0</v>
      </c>
      <c r="N118" s="155">
        <v>0</v>
      </c>
      <c r="O118" s="155">
        <f t="shared" si="32"/>
        <v>0</v>
      </c>
      <c r="P118" s="155">
        <v>0</v>
      </c>
      <c r="Q118" s="155">
        <f t="shared" si="33"/>
        <v>0</v>
      </c>
      <c r="R118" s="156"/>
      <c r="S118" s="156" t="s">
        <v>197</v>
      </c>
      <c r="T118" s="156" t="s">
        <v>198</v>
      </c>
      <c r="U118" s="156">
        <v>0</v>
      </c>
      <c r="V118" s="156">
        <f t="shared" si="34"/>
        <v>0</v>
      </c>
      <c r="W118" s="156"/>
      <c r="X118" s="156" t="s">
        <v>199</v>
      </c>
      <c r="Y118" s="156" t="s">
        <v>200</v>
      </c>
      <c r="Z118" s="146"/>
      <c r="AA118" s="146"/>
      <c r="AB118" s="146"/>
      <c r="AC118" s="146"/>
      <c r="AD118" s="146"/>
      <c r="AE118" s="146"/>
      <c r="AF118" s="146"/>
      <c r="AG118" s="146" t="s">
        <v>201</v>
      </c>
      <c r="AH118" s="146"/>
      <c r="AI118" s="146"/>
      <c r="AJ118" s="146"/>
      <c r="AK118" s="146"/>
      <c r="AL118" s="146"/>
      <c r="AM118" s="146"/>
      <c r="AN118" s="146"/>
      <c r="AO118" s="146"/>
      <c r="AP118" s="146"/>
      <c r="AQ118" s="146"/>
      <c r="AR118" s="146"/>
      <c r="AS118" s="146"/>
      <c r="AT118" s="146"/>
      <c r="AU118" s="146"/>
      <c r="AV118" s="146"/>
      <c r="AW118" s="146"/>
      <c r="AX118" s="146"/>
      <c r="AY118" s="146"/>
      <c r="AZ118" s="146"/>
      <c r="BA118" s="146"/>
      <c r="BB118" s="146"/>
      <c r="BC118" s="146"/>
      <c r="BD118" s="146"/>
      <c r="BE118" s="146"/>
      <c r="BF118" s="146"/>
      <c r="BG118" s="146"/>
      <c r="BH118" s="146"/>
    </row>
    <row r="119" spans="1:60" outlineLevel="1" x14ac:dyDescent="0.2">
      <c r="A119" s="173">
        <v>106</v>
      </c>
      <c r="B119" s="174" t="s">
        <v>1861</v>
      </c>
      <c r="C119" s="180" t="s">
        <v>1862</v>
      </c>
      <c r="D119" s="175" t="s">
        <v>533</v>
      </c>
      <c r="E119" s="176">
        <v>1</v>
      </c>
      <c r="F119" s="177"/>
      <c r="G119" s="178">
        <f t="shared" si="28"/>
        <v>0</v>
      </c>
      <c r="H119" s="157">
        <v>0</v>
      </c>
      <c r="I119" s="156">
        <f t="shared" si="29"/>
        <v>0</v>
      </c>
      <c r="J119" s="157">
        <v>12000</v>
      </c>
      <c r="K119" s="156">
        <f t="shared" si="30"/>
        <v>12000</v>
      </c>
      <c r="L119" s="156">
        <v>21</v>
      </c>
      <c r="M119" s="156">
        <f t="shared" si="31"/>
        <v>0</v>
      </c>
      <c r="N119" s="155">
        <v>0</v>
      </c>
      <c r="O119" s="155">
        <f t="shared" si="32"/>
        <v>0</v>
      </c>
      <c r="P119" s="155">
        <v>0</v>
      </c>
      <c r="Q119" s="155">
        <f t="shared" si="33"/>
        <v>0</v>
      </c>
      <c r="R119" s="156"/>
      <c r="S119" s="156" t="s">
        <v>197</v>
      </c>
      <c r="T119" s="156" t="s">
        <v>198</v>
      </c>
      <c r="U119" s="156">
        <v>0</v>
      </c>
      <c r="V119" s="156">
        <f t="shared" si="34"/>
        <v>0</v>
      </c>
      <c r="W119" s="156"/>
      <c r="X119" s="156" t="s">
        <v>199</v>
      </c>
      <c r="Y119" s="156" t="s">
        <v>200</v>
      </c>
      <c r="Z119" s="146"/>
      <c r="AA119" s="146"/>
      <c r="AB119" s="146"/>
      <c r="AC119" s="146"/>
      <c r="AD119" s="146"/>
      <c r="AE119" s="146"/>
      <c r="AF119" s="146"/>
      <c r="AG119" s="146" t="s">
        <v>201</v>
      </c>
      <c r="AH119" s="146"/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6"/>
      <c r="AT119" s="146"/>
      <c r="AU119" s="146"/>
      <c r="AV119" s="146"/>
      <c r="AW119" s="146"/>
      <c r="AX119" s="146"/>
      <c r="AY119" s="146"/>
      <c r="AZ119" s="146"/>
      <c r="BA119" s="146"/>
      <c r="BB119" s="146"/>
      <c r="BC119" s="146"/>
      <c r="BD119" s="146"/>
      <c r="BE119" s="146"/>
      <c r="BF119" s="146"/>
      <c r="BG119" s="146"/>
      <c r="BH119" s="146"/>
    </row>
    <row r="120" spans="1:60" outlineLevel="1" x14ac:dyDescent="0.2">
      <c r="A120" s="173">
        <v>107</v>
      </c>
      <c r="B120" s="174" t="s">
        <v>1863</v>
      </c>
      <c r="C120" s="180" t="s">
        <v>1864</v>
      </c>
      <c r="D120" s="175" t="s">
        <v>533</v>
      </c>
      <c r="E120" s="176">
        <v>1</v>
      </c>
      <c r="F120" s="177"/>
      <c r="G120" s="178">
        <f t="shared" si="28"/>
        <v>0</v>
      </c>
      <c r="H120" s="157">
        <v>0</v>
      </c>
      <c r="I120" s="156">
        <f t="shared" si="29"/>
        <v>0</v>
      </c>
      <c r="J120" s="157">
        <v>8000</v>
      </c>
      <c r="K120" s="156">
        <f t="shared" si="30"/>
        <v>8000</v>
      </c>
      <c r="L120" s="156">
        <v>21</v>
      </c>
      <c r="M120" s="156">
        <f t="shared" si="31"/>
        <v>0</v>
      </c>
      <c r="N120" s="155">
        <v>0</v>
      </c>
      <c r="O120" s="155">
        <f t="shared" si="32"/>
        <v>0</v>
      </c>
      <c r="P120" s="155">
        <v>0</v>
      </c>
      <c r="Q120" s="155">
        <f t="shared" si="33"/>
        <v>0</v>
      </c>
      <c r="R120" s="156"/>
      <c r="S120" s="156" t="s">
        <v>197</v>
      </c>
      <c r="T120" s="156" t="s">
        <v>198</v>
      </c>
      <c r="U120" s="156">
        <v>0</v>
      </c>
      <c r="V120" s="156">
        <f t="shared" si="34"/>
        <v>0</v>
      </c>
      <c r="W120" s="156"/>
      <c r="X120" s="156" t="s">
        <v>199</v>
      </c>
      <c r="Y120" s="156" t="s">
        <v>200</v>
      </c>
      <c r="Z120" s="146"/>
      <c r="AA120" s="146"/>
      <c r="AB120" s="146"/>
      <c r="AC120" s="146"/>
      <c r="AD120" s="146"/>
      <c r="AE120" s="146"/>
      <c r="AF120" s="146"/>
      <c r="AG120" s="146" t="s">
        <v>201</v>
      </c>
      <c r="AH120" s="146"/>
      <c r="AI120" s="146"/>
      <c r="AJ120" s="146"/>
      <c r="AK120" s="146"/>
      <c r="AL120" s="146"/>
      <c r="AM120" s="146"/>
      <c r="AN120" s="146"/>
      <c r="AO120" s="146"/>
      <c r="AP120" s="146"/>
      <c r="AQ120" s="146"/>
      <c r="AR120" s="146"/>
      <c r="AS120" s="146"/>
      <c r="AT120" s="146"/>
      <c r="AU120" s="146"/>
      <c r="AV120" s="146"/>
      <c r="AW120" s="146"/>
      <c r="AX120" s="146"/>
      <c r="AY120" s="146"/>
      <c r="AZ120" s="146"/>
      <c r="BA120" s="146"/>
      <c r="BB120" s="146"/>
      <c r="BC120" s="146"/>
      <c r="BD120" s="146"/>
      <c r="BE120" s="146"/>
      <c r="BF120" s="146"/>
      <c r="BG120" s="146"/>
      <c r="BH120" s="146"/>
    </row>
    <row r="121" spans="1:60" outlineLevel="1" x14ac:dyDescent="0.2">
      <c r="A121" s="173">
        <v>108</v>
      </c>
      <c r="B121" s="174" t="s">
        <v>1865</v>
      </c>
      <c r="C121" s="180" t="s">
        <v>1866</v>
      </c>
      <c r="D121" s="175" t="s">
        <v>1652</v>
      </c>
      <c r="E121" s="176">
        <v>60</v>
      </c>
      <c r="F121" s="177"/>
      <c r="G121" s="178">
        <f t="shared" si="28"/>
        <v>0</v>
      </c>
      <c r="H121" s="157">
        <v>0</v>
      </c>
      <c r="I121" s="156">
        <f t="shared" si="29"/>
        <v>0</v>
      </c>
      <c r="J121" s="157">
        <v>450</v>
      </c>
      <c r="K121" s="156">
        <f t="shared" si="30"/>
        <v>27000</v>
      </c>
      <c r="L121" s="156">
        <v>21</v>
      </c>
      <c r="M121" s="156">
        <f t="shared" si="31"/>
        <v>0</v>
      </c>
      <c r="N121" s="155">
        <v>0</v>
      </c>
      <c r="O121" s="155">
        <f t="shared" si="32"/>
        <v>0</v>
      </c>
      <c r="P121" s="155">
        <v>0</v>
      </c>
      <c r="Q121" s="155">
        <f t="shared" si="33"/>
        <v>0</v>
      </c>
      <c r="R121" s="156"/>
      <c r="S121" s="156" t="s">
        <v>197</v>
      </c>
      <c r="T121" s="156" t="s">
        <v>198</v>
      </c>
      <c r="U121" s="156">
        <v>0</v>
      </c>
      <c r="V121" s="156">
        <f t="shared" si="34"/>
        <v>0</v>
      </c>
      <c r="W121" s="156"/>
      <c r="X121" s="156" t="s">
        <v>199</v>
      </c>
      <c r="Y121" s="156" t="s">
        <v>200</v>
      </c>
      <c r="Z121" s="146"/>
      <c r="AA121" s="146"/>
      <c r="AB121" s="146"/>
      <c r="AC121" s="146"/>
      <c r="AD121" s="146"/>
      <c r="AE121" s="146"/>
      <c r="AF121" s="146"/>
      <c r="AG121" s="146" t="s">
        <v>201</v>
      </c>
      <c r="AH121" s="146"/>
      <c r="AI121" s="146"/>
      <c r="AJ121" s="146"/>
      <c r="AK121" s="146"/>
      <c r="AL121" s="146"/>
      <c r="AM121" s="146"/>
      <c r="AN121" s="146"/>
      <c r="AO121" s="146"/>
      <c r="AP121" s="146"/>
      <c r="AQ121" s="146"/>
      <c r="AR121" s="146"/>
      <c r="AS121" s="146"/>
      <c r="AT121" s="146"/>
      <c r="AU121" s="146"/>
      <c r="AV121" s="146"/>
      <c r="AW121" s="146"/>
      <c r="AX121" s="146"/>
      <c r="AY121" s="146"/>
      <c r="AZ121" s="146"/>
      <c r="BA121" s="146"/>
      <c r="BB121" s="146"/>
      <c r="BC121" s="146"/>
      <c r="BD121" s="146"/>
      <c r="BE121" s="146"/>
      <c r="BF121" s="146"/>
      <c r="BG121" s="146"/>
      <c r="BH121" s="146"/>
    </row>
    <row r="122" spans="1:60" outlineLevel="1" x14ac:dyDescent="0.2">
      <c r="A122" s="173">
        <v>109</v>
      </c>
      <c r="B122" s="174" t="s">
        <v>1867</v>
      </c>
      <c r="C122" s="180" t="s">
        <v>1868</v>
      </c>
      <c r="D122" s="175" t="s">
        <v>1652</v>
      </c>
      <c r="E122" s="176">
        <v>40</v>
      </c>
      <c r="F122" s="177"/>
      <c r="G122" s="178">
        <f t="shared" si="28"/>
        <v>0</v>
      </c>
      <c r="H122" s="157">
        <v>0</v>
      </c>
      <c r="I122" s="156">
        <f t="shared" si="29"/>
        <v>0</v>
      </c>
      <c r="J122" s="157">
        <v>450</v>
      </c>
      <c r="K122" s="156">
        <f t="shared" si="30"/>
        <v>18000</v>
      </c>
      <c r="L122" s="156">
        <v>21</v>
      </c>
      <c r="M122" s="156">
        <f t="shared" si="31"/>
        <v>0</v>
      </c>
      <c r="N122" s="155">
        <v>0</v>
      </c>
      <c r="O122" s="155">
        <f t="shared" si="32"/>
        <v>0</v>
      </c>
      <c r="P122" s="155">
        <v>0</v>
      </c>
      <c r="Q122" s="155">
        <f t="shared" si="33"/>
        <v>0</v>
      </c>
      <c r="R122" s="156"/>
      <c r="S122" s="156" t="s">
        <v>197</v>
      </c>
      <c r="T122" s="156" t="s">
        <v>198</v>
      </c>
      <c r="U122" s="156">
        <v>0</v>
      </c>
      <c r="V122" s="156">
        <f t="shared" si="34"/>
        <v>0</v>
      </c>
      <c r="W122" s="156"/>
      <c r="X122" s="156" t="s">
        <v>199</v>
      </c>
      <c r="Y122" s="156" t="s">
        <v>200</v>
      </c>
      <c r="Z122" s="146"/>
      <c r="AA122" s="146"/>
      <c r="AB122" s="146"/>
      <c r="AC122" s="146"/>
      <c r="AD122" s="146"/>
      <c r="AE122" s="146"/>
      <c r="AF122" s="146"/>
      <c r="AG122" s="146" t="s">
        <v>201</v>
      </c>
      <c r="AH122" s="146"/>
      <c r="AI122" s="146"/>
      <c r="AJ122" s="146"/>
      <c r="AK122" s="146"/>
      <c r="AL122" s="146"/>
      <c r="AM122" s="146"/>
      <c r="AN122" s="146"/>
      <c r="AO122" s="146"/>
      <c r="AP122" s="146"/>
      <c r="AQ122" s="146"/>
      <c r="AR122" s="146"/>
      <c r="AS122" s="146"/>
      <c r="AT122" s="146"/>
      <c r="AU122" s="146"/>
      <c r="AV122" s="146"/>
      <c r="AW122" s="146"/>
      <c r="AX122" s="146"/>
      <c r="AY122" s="146"/>
      <c r="AZ122" s="146"/>
      <c r="BA122" s="146"/>
      <c r="BB122" s="146"/>
      <c r="BC122" s="146"/>
      <c r="BD122" s="146"/>
      <c r="BE122" s="146"/>
      <c r="BF122" s="146"/>
      <c r="BG122" s="146"/>
      <c r="BH122" s="146"/>
    </row>
    <row r="123" spans="1:60" outlineLevel="1" x14ac:dyDescent="0.2">
      <c r="A123" s="173">
        <v>110</v>
      </c>
      <c r="B123" s="174" t="s">
        <v>1869</v>
      </c>
      <c r="C123" s="180" t="s">
        <v>1870</v>
      </c>
      <c r="D123" s="175" t="s">
        <v>1652</v>
      </c>
      <c r="E123" s="176">
        <v>10</v>
      </c>
      <c r="F123" s="177"/>
      <c r="G123" s="178">
        <f t="shared" si="28"/>
        <v>0</v>
      </c>
      <c r="H123" s="157">
        <v>0</v>
      </c>
      <c r="I123" s="156">
        <f t="shared" si="29"/>
        <v>0</v>
      </c>
      <c r="J123" s="157">
        <v>450</v>
      </c>
      <c r="K123" s="156">
        <f t="shared" si="30"/>
        <v>4500</v>
      </c>
      <c r="L123" s="156">
        <v>21</v>
      </c>
      <c r="M123" s="156">
        <f t="shared" si="31"/>
        <v>0</v>
      </c>
      <c r="N123" s="155">
        <v>0</v>
      </c>
      <c r="O123" s="155">
        <f t="shared" si="32"/>
        <v>0</v>
      </c>
      <c r="P123" s="155">
        <v>0</v>
      </c>
      <c r="Q123" s="155">
        <f t="shared" si="33"/>
        <v>0</v>
      </c>
      <c r="R123" s="156"/>
      <c r="S123" s="156" t="s">
        <v>197</v>
      </c>
      <c r="T123" s="156" t="s">
        <v>198</v>
      </c>
      <c r="U123" s="156">
        <v>0</v>
      </c>
      <c r="V123" s="156">
        <f t="shared" si="34"/>
        <v>0</v>
      </c>
      <c r="W123" s="156"/>
      <c r="X123" s="156" t="s">
        <v>199</v>
      </c>
      <c r="Y123" s="156" t="s">
        <v>200</v>
      </c>
      <c r="Z123" s="146"/>
      <c r="AA123" s="146"/>
      <c r="AB123" s="146"/>
      <c r="AC123" s="146"/>
      <c r="AD123" s="146"/>
      <c r="AE123" s="146"/>
      <c r="AF123" s="146"/>
      <c r="AG123" s="146" t="s">
        <v>201</v>
      </c>
      <c r="AH123" s="146"/>
      <c r="AI123" s="146"/>
      <c r="AJ123" s="146"/>
      <c r="AK123" s="146"/>
      <c r="AL123" s="146"/>
      <c r="AM123" s="146"/>
      <c r="AN123" s="146"/>
      <c r="AO123" s="146"/>
      <c r="AP123" s="146"/>
      <c r="AQ123" s="146"/>
      <c r="AR123" s="146"/>
      <c r="AS123" s="146"/>
      <c r="AT123" s="146"/>
      <c r="AU123" s="146"/>
      <c r="AV123" s="146"/>
      <c r="AW123" s="146"/>
      <c r="AX123" s="146"/>
      <c r="AY123" s="146"/>
      <c r="AZ123" s="146"/>
      <c r="BA123" s="146"/>
      <c r="BB123" s="146"/>
      <c r="BC123" s="146"/>
      <c r="BD123" s="146"/>
      <c r="BE123" s="146"/>
      <c r="BF123" s="146"/>
      <c r="BG123" s="146"/>
      <c r="BH123" s="146"/>
    </row>
    <row r="124" spans="1:60" outlineLevel="1" x14ac:dyDescent="0.2">
      <c r="A124" s="173">
        <v>111</v>
      </c>
      <c r="B124" s="174" t="s">
        <v>1871</v>
      </c>
      <c r="C124" s="180" t="s">
        <v>1872</v>
      </c>
      <c r="D124" s="175" t="s">
        <v>1652</v>
      </c>
      <c r="E124" s="176">
        <v>6</v>
      </c>
      <c r="F124" s="177"/>
      <c r="G124" s="178">
        <f t="shared" si="28"/>
        <v>0</v>
      </c>
      <c r="H124" s="157">
        <v>0</v>
      </c>
      <c r="I124" s="156">
        <f t="shared" si="29"/>
        <v>0</v>
      </c>
      <c r="J124" s="157">
        <v>450</v>
      </c>
      <c r="K124" s="156">
        <f t="shared" si="30"/>
        <v>2700</v>
      </c>
      <c r="L124" s="156">
        <v>21</v>
      </c>
      <c r="M124" s="156">
        <f t="shared" si="31"/>
        <v>0</v>
      </c>
      <c r="N124" s="155">
        <v>0</v>
      </c>
      <c r="O124" s="155">
        <f t="shared" si="32"/>
        <v>0</v>
      </c>
      <c r="P124" s="155">
        <v>0</v>
      </c>
      <c r="Q124" s="155">
        <f t="shared" si="33"/>
        <v>0</v>
      </c>
      <c r="R124" s="156"/>
      <c r="S124" s="156" t="s">
        <v>197</v>
      </c>
      <c r="T124" s="156" t="s">
        <v>198</v>
      </c>
      <c r="U124" s="156">
        <v>0</v>
      </c>
      <c r="V124" s="156">
        <f t="shared" si="34"/>
        <v>0</v>
      </c>
      <c r="W124" s="156"/>
      <c r="X124" s="156" t="s">
        <v>199</v>
      </c>
      <c r="Y124" s="156" t="s">
        <v>200</v>
      </c>
      <c r="Z124" s="146"/>
      <c r="AA124" s="146"/>
      <c r="AB124" s="146"/>
      <c r="AC124" s="146"/>
      <c r="AD124" s="146"/>
      <c r="AE124" s="146"/>
      <c r="AF124" s="146"/>
      <c r="AG124" s="146" t="s">
        <v>201</v>
      </c>
      <c r="AH124" s="146"/>
      <c r="AI124" s="146"/>
      <c r="AJ124" s="146"/>
      <c r="AK124" s="146"/>
      <c r="AL124" s="146"/>
      <c r="AM124" s="146"/>
      <c r="AN124" s="146"/>
      <c r="AO124" s="146"/>
      <c r="AP124" s="146"/>
      <c r="AQ124" s="146"/>
      <c r="AR124" s="146"/>
      <c r="AS124" s="146"/>
      <c r="AT124" s="146"/>
      <c r="AU124" s="146"/>
      <c r="AV124" s="146"/>
      <c r="AW124" s="146"/>
      <c r="AX124" s="146"/>
      <c r="AY124" s="146"/>
      <c r="AZ124" s="146"/>
      <c r="BA124" s="146"/>
      <c r="BB124" s="146"/>
      <c r="BC124" s="146"/>
      <c r="BD124" s="146"/>
      <c r="BE124" s="146"/>
      <c r="BF124" s="146"/>
      <c r="BG124" s="146"/>
      <c r="BH124" s="146"/>
    </row>
    <row r="125" spans="1:60" outlineLevel="1" x14ac:dyDescent="0.2">
      <c r="A125" s="173">
        <v>112</v>
      </c>
      <c r="B125" s="174" t="s">
        <v>1873</v>
      </c>
      <c r="C125" s="180" t="s">
        <v>1874</v>
      </c>
      <c r="D125" s="175" t="s">
        <v>533</v>
      </c>
      <c r="E125" s="176">
        <v>1</v>
      </c>
      <c r="F125" s="177"/>
      <c r="G125" s="178">
        <f t="shared" si="28"/>
        <v>0</v>
      </c>
      <c r="H125" s="157">
        <v>0</v>
      </c>
      <c r="I125" s="156">
        <f t="shared" si="29"/>
        <v>0</v>
      </c>
      <c r="J125" s="157">
        <v>3500</v>
      </c>
      <c r="K125" s="156">
        <f t="shared" si="30"/>
        <v>3500</v>
      </c>
      <c r="L125" s="156">
        <v>21</v>
      </c>
      <c r="M125" s="156">
        <f t="shared" si="31"/>
        <v>0</v>
      </c>
      <c r="N125" s="155">
        <v>0</v>
      </c>
      <c r="O125" s="155">
        <f t="shared" si="32"/>
        <v>0</v>
      </c>
      <c r="P125" s="155">
        <v>0</v>
      </c>
      <c r="Q125" s="155">
        <f t="shared" si="33"/>
        <v>0</v>
      </c>
      <c r="R125" s="156"/>
      <c r="S125" s="156" t="s">
        <v>197</v>
      </c>
      <c r="T125" s="156" t="s">
        <v>198</v>
      </c>
      <c r="U125" s="156">
        <v>0</v>
      </c>
      <c r="V125" s="156">
        <f t="shared" si="34"/>
        <v>0</v>
      </c>
      <c r="W125" s="156"/>
      <c r="X125" s="156" t="s">
        <v>199</v>
      </c>
      <c r="Y125" s="156" t="s">
        <v>200</v>
      </c>
      <c r="Z125" s="146"/>
      <c r="AA125" s="146"/>
      <c r="AB125" s="146"/>
      <c r="AC125" s="146"/>
      <c r="AD125" s="146"/>
      <c r="AE125" s="146"/>
      <c r="AF125" s="146"/>
      <c r="AG125" s="146" t="s">
        <v>201</v>
      </c>
      <c r="AH125" s="146"/>
      <c r="AI125" s="146"/>
      <c r="AJ125" s="146"/>
      <c r="AK125" s="146"/>
      <c r="AL125" s="146"/>
      <c r="AM125" s="146"/>
      <c r="AN125" s="146"/>
      <c r="AO125" s="146"/>
      <c r="AP125" s="146"/>
      <c r="AQ125" s="146"/>
      <c r="AR125" s="146"/>
      <c r="AS125" s="146"/>
      <c r="AT125" s="146"/>
      <c r="AU125" s="146"/>
      <c r="AV125" s="146"/>
      <c r="AW125" s="146"/>
      <c r="AX125" s="146"/>
      <c r="AY125" s="146"/>
      <c r="AZ125" s="146"/>
      <c r="BA125" s="146"/>
      <c r="BB125" s="146"/>
      <c r="BC125" s="146"/>
      <c r="BD125" s="146"/>
      <c r="BE125" s="146"/>
      <c r="BF125" s="146"/>
      <c r="BG125" s="146"/>
      <c r="BH125" s="146"/>
    </row>
    <row r="126" spans="1:60" x14ac:dyDescent="0.2">
      <c r="A126" s="160" t="s">
        <v>192</v>
      </c>
      <c r="B126" s="161" t="s">
        <v>86</v>
      </c>
      <c r="C126" s="179" t="s">
        <v>87</v>
      </c>
      <c r="D126" s="162"/>
      <c r="E126" s="163"/>
      <c r="F126" s="164"/>
      <c r="G126" s="165">
        <f>SUMIF(AG127:AG146,"&lt;&gt;NOR",G127:G146)</f>
        <v>0</v>
      </c>
      <c r="H126" s="159"/>
      <c r="I126" s="159">
        <f>SUM(I127:I146)</f>
        <v>0</v>
      </c>
      <c r="J126" s="159"/>
      <c r="K126" s="159">
        <f>SUM(K127:K146)</f>
        <v>132730</v>
      </c>
      <c r="L126" s="159"/>
      <c r="M126" s="159">
        <f>SUM(M127:M146)</f>
        <v>0</v>
      </c>
      <c r="N126" s="158"/>
      <c r="O126" s="158">
        <f>SUM(O127:O146)</f>
        <v>0</v>
      </c>
      <c r="P126" s="158"/>
      <c r="Q126" s="158">
        <f>SUM(Q127:Q146)</f>
        <v>0</v>
      </c>
      <c r="R126" s="159"/>
      <c r="S126" s="159"/>
      <c r="T126" s="159"/>
      <c r="U126" s="159"/>
      <c r="V126" s="159">
        <f>SUM(V127:V146)</f>
        <v>0</v>
      </c>
      <c r="W126" s="159"/>
      <c r="X126" s="159"/>
      <c r="Y126" s="159"/>
      <c r="AG126" t="s">
        <v>193</v>
      </c>
    </row>
    <row r="127" spans="1:60" outlineLevel="1" x14ac:dyDescent="0.2">
      <c r="A127" s="173">
        <v>113</v>
      </c>
      <c r="B127" s="174" t="s">
        <v>1875</v>
      </c>
      <c r="C127" s="180" t="s">
        <v>1876</v>
      </c>
      <c r="D127" s="175" t="s">
        <v>344</v>
      </c>
      <c r="E127" s="176">
        <v>120</v>
      </c>
      <c r="F127" s="177"/>
      <c r="G127" s="178">
        <f t="shared" ref="G127:G146" si="35">ROUND(E127*F127,2)</f>
        <v>0</v>
      </c>
      <c r="H127" s="157">
        <v>0</v>
      </c>
      <c r="I127" s="156">
        <f t="shared" ref="I127:I146" si="36">ROUND(E127*H127,2)</f>
        <v>0</v>
      </c>
      <c r="J127" s="157">
        <v>90</v>
      </c>
      <c r="K127" s="156">
        <f t="shared" ref="K127:K146" si="37">ROUND(E127*J127,2)</f>
        <v>10800</v>
      </c>
      <c r="L127" s="156">
        <v>21</v>
      </c>
      <c r="M127" s="156">
        <f t="shared" ref="M127:M146" si="38">G127*(1+L127/100)</f>
        <v>0</v>
      </c>
      <c r="N127" s="155">
        <v>0</v>
      </c>
      <c r="O127" s="155">
        <f t="shared" ref="O127:O146" si="39">ROUND(E127*N127,2)</f>
        <v>0</v>
      </c>
      <c r="P127" s="155">
        <v>0</v>
      </c>
      <c r="Q127" s="155">
        <f t="shared" ref="Q127:Q146" si="40">ROUND(E127*P127,2)</f>
        <v>0</v>
      </c>
      <c r="R127" s="156"/>
      <c r="S127" s="156" t="s">
        <v>197</v>
      </c>
      <c r="T127" s="156" t="s">
        <v>198</v>
      </c>
      <c r="U127" s="156">
        <v>0</v>
      </c>
      <c r="V127" s="156">
        <f t="shared" ref="V127:V146" si="41">ROUND(E127*U127,2)</f>
        <v>0</v>
      </c>
      <c r="W127" s="156"/>
      <c r="X127" s="156" t="s">
        <v>199</v>
      </c>
      <c r="Y127" s="156" t="s">
        <v>200</v>
      </c>
      <c r="Z127" s="146"/>
      <c r="AA127" s="146"/>
      <c r="AB127" s="146"/>
      <c r="AC127" s="146"/>
      <c r="AD127" s="146"/>
      <c r="AE127" s="146"/>
      <c r="AF127" s="146"/>
      <c r="AG127" s="146" t="s">
        <v>201</v>
      </c>
      <c r="AH127" s="146"/>
      <c r="AI127" s="146"/>
      <c r="AJ127" s="146"/>
      <c r="AK127" s="146"/>
      <c r="AL127" s="146"/>
      <c r="AM127" s="146"/>
      <c r="AN127" s="146"/>
      <c r="AO127" s="146"/>
      <c r="AP127" s="146"/>
      <c r="AQ127" s="146"/>
      <c r="AR127" s="146"/>
      <c r="AS127" s="146"/>
      <c r="AT127" s="146"/>
      <c r="AU127" s="146"/>
      <c r="AV127" s="146"/>
      <c r="AW127" s="146"/>
      <c r="AX127" s="146"/>
      <c r="AY127" s="146"/>
      <c r="AZ127" s="146"/>
      <c r="BA127" s="146"/>
      <c r="BB127" s="146"/>
      <c r="BC127" s="146"/>
      <c r="BD127" s="146"/>
      <c r="BE127" s="146"/>
      <c r="BF127" s="146"/>
      <c r="BG127" s="146"/>
      <c r="BH127" s="146"/>
    </row>
    <row r="128" spans="1:60" outlineLevel="1" x14ac:dyDescent="0.2">
      <c r="A128" s="173">
        <v>114</v>
      </c>
      <c r="B128" s="174" t="s">
        <v>1877</v>
      </c>
      <c r="C128" s="180" t="s">
        <v>1878</v>
      </c>
      <c r="D128" s="175" t="s">
        <v>344</v>
      </c>
      <c r="E128" s="176">
        <v>40</v>
      </c>
      <c r="F128" s="177"/>
      <c r="G128" s="178">
        <f t="shared" si="35"/>
        <v>0</v>
      </c>
      <c r="H128" s="157">
        <v>0</v>
      </c>
      <c r="I128" s="156">
        <f t="shared" si="36"/>
        <v>0</v>
      </c>
      <c r="J128" s="157">
        <v>165</v>
      </c>
      <c r="K128" s="156">
        <f t="shared" si="37"/>
        <v>6600</v>
      </c>
      <c r="L128" s="156">
        <v>21</v>
      </c>
      <c r="M128" s="156">
        <f t="shared" si="38"/>
        <v>0</v>
      </c>
      <c r="N128" s="155">
        <v>0</v>
      </c>
      <c r="O128" s="155">
        <f t="shared" si="39"/>
        <v>0</v>
      </c>
      <c r="P128" s="155">
        <v>0</v>
      </c>
      <c r="Q128" s="155">
        <f t="shared" si="40"/>
        <v>0</v>
      </c>
      <c r="R128" s="156"/>
      <c r="S128" s="156" t="s">
        <v>197</v>
      </c>
      <c r="T128" s="156" t="s">
        <v>198</v>
      </c>
      <c r="U128" s="156">
        <v>0</v>
      </c>
      <c r="V128" s="156">
        <f t="shared" si="41"/>
        <v>0</v>
      </c>
      <c r="W128" s="156"/>
      <c r="X128" s="156" t="s">
        <v>199</v>
      </c>
      <c r="Y128" s="156" t="s">
        <v>200</v>
      </c>
      <c r="Z128" s="146"/>
      <c r="AA128" s="146"/>
      <c r="AB128" s="146"/>
      <c r="AC128" s="146"/>
      <c r="AD128" s="146"/>
      <c r="AE128" s="146"/>
      <c r="AF128" s="146"/>
      <c r="AG128" s="146" t="s">
        <v>201</v>
      </c>
      <c r="AH128" s="146"/>
      <c r="AI128" s="146"/>
      <c r="AJ128" s="146"/>
      <c r="AK128" s="146"/>
      <c r="AL128" s="146"/>
      <c r="AM128" s="146"/>
      <c r="AN128" s="146"/>
      <c r="AO128" s="146"/>
      <c r="AP128" s="146"/>
      <c r="AQ128" s="146"/>
      <c r="AR128" s="146"/>
      <c r="AS128" s="146"/>
      <c r="AT128" s="146"/>
      <c r="AU128" s="146"/>
      <c r="AV128" s="146"/>
      <c r="AW128" s="146"/>
      <c r="AX128" s="146"/>
      <c r="AY128" s="146"/>
      <c r="AZ128" s="146"/>
      <c r="BA128" s="146"/>
      <c r="BB128" s="146"/>
      <c r="BC128" s="146"/>
      <c r="BD128" s="146"/>
      <c r="BE128" s="146"/>
      <c r="BF128" s="146"/>
      <c r="BG128" s="146"/>
      <c r="BH128" s="146"/>
    </row>
    <row r="129" spans="1:60" outlineLevel="1" x14ac:dyDescent="0.2">
      <c r="A129" s="173">
        <v>115</v>
      </c>
      <c r="B129" s="174" t="s">
        <v>1879</v>
      </c>
      <c r="C129" s="180" t="s">
        <v>1880</v>
      </c>
      <c r="D129" s="175" t="s">
        <v>391</v>
      </c>
      <c r="E129" s="176">
        <v>3</v>
      </c>
      <c r="F129" s="177"/>
      <c r="G129" s="178">
        <f t="shared" si="35"/>
        <v>0</v>
      </c>
      <c r="H129" s="157">
        <v>0</v>
      </c>
      <c r="I129" s="156">
        <f t="shared" si="36"/>
        <v>0</v>
      </c>
      <c r="J129" s="157">
        <v>74</v>
      </c>
      <c r="K129" s="156">
        <f t="shared" si="37"/>
        <v>222</v>
      </c>
      <c r="L129" s="156">
        <v>21</v>
      </c>
      <c r="M129" s="156">
        <f t="shared" si="38"/>
        <v>0</v>
      </c>
      <c r="N129" s="155">
        <v>0</v>
      </c>
      <c r="O129" s="155">
        <f t="shared" si="39"/>
        <v>0</v>
      </c>
      <c r="P129" s="155">
        <v>0</v>
      </c>
      <c r="Q129" s="155">
        <f t="shared" si="40"/>
        <v>0</v>
      </c>
      <c r="R129" s="156"/>
      <c r="S129" s="156" t="s">
        <v>197</v>
      </c>
      <c r="T129" s="156" t="s">
        <v>198</v>
      </c>
      <c r="U129" s="156">
        <v>0</v>
      </c>
      <c r="V129" s="156">
        <f t="shared" si="41"/>
        <v>0</v>
      </c>
      <c r="W129" s="156"/>
      <c r="X129" s="156" t="s">
        <v>199</v>
      </c>
      <c r="Y129" s="156" t="s">
        <v>200</v>
      </c>
      <c r="Z129" s="146"/>
      <c r="AA129" s="146"/>
      <c r="AB129" s="146"/>
      <c r="AC129" s="146"/>
      <c r="AD129" s="146"/>
      <c r="AE129" s="146"/>
      <c r="AF129" s="146"/>
      <c r="AG129" s="146" t="s">
        <v>201</v>
      </c>
      <c r="AH129" s="146"/>
      <c r="AI129" s="146"/>
      <c r="AJ129" s="146"/>
      <c r="AK129" s="146"/>
      <c r="AL129" s="146"/>
      <c r="AM129" s="146"/>
      <c r="AN129" s="146"/>
      <c r="AO129" s="146"/>
      <c r="AP129" s="146"/>
      <c r="AQ129" s="146"/>
      <c r="AR129" s="146"/>
      <c r="AS129" s="146"/>
      <c r="AT129" s="146"/>
      <c r="AU129" s="146"/>
      <c r="AV129" s="146"/>
      <c r="AW129" s="146"/>
      <c r="AX129" s="146"/>
      <c r="AY129" s="146"/>
      <c r="AZ129" s="146"/>
      <c r="BA129" s="146"/>
      <c r="BB129" s="146"/>
      <c r="BC129" s="146"/>
      <c r="BD129" s="146"/>
      <c r="BE129" s="146"/>
      <c r="BF129" s="146"/>
      <c r="BG129" s="146"/>
      <c r="BH129" s="146"/>
    </row>
    <row r="130" spans="1:60" outlineLevel="1" x14ac:dyDescent="0.2">
      <c r="A130" s="173">
        <v>116</v>
      </c>
      <c r="B130" s="174" t="s">
        <v>1881</v>
      </c>
      <c r="C130" s="180" t="s">
        <v>1882</v>
      </c>
      <c r="D130" s="175" t="s">
        <v>533</v>
      </c>
      <c r="E130" s="176">
        <v>12</v>
      </c>
      <c r="F130" s="177"/>
      <c r="G130" s="178">
        <f t="shared" si="35"/>
        <v>0</v>
      </c>
      <c r="H130" s="157">
        <v>0</v>
      </c>
      <c r="I130" s="156">
        <f t="shared" si="36"/>
        <v>0</v>
      </c>
      <c r="J130" s="157">
        <v>80</v>
      </c>
      <c r="K130" s="156">
        <f t="shared" si="37"/>
        <v>960</v>
      </c>
      <c r="L130" s="156">
        <v>21</v>
      </c>
      <c r="M130" s="156">
        <f t="shared" si="38"/>
        <v>0</v>
      </c>
      <c r="N130" s="155">
        <v>0</v>
      </c>
      <c r="O130" s="155">
        <f t="shared" si="39"/>
        <v>0</v>
      </c>
      <c r="P130" s="155">
        <v>0</v>
      </c>
      <c r="Q130" s="155">
        <f t="shared" si="40"/>
        <v>0</v>
      </c>
      <c r="R130" s="156"/>
      <c r="S130" s="156" t="s">
        <v>197</v>
      </c>
      <c r="T130" s="156" t="s">
        <v>198</v>
      </c>
      <c r="U130" s="156">
        <v>0</v>
      </c>
      <c r="V130" s="156">
        <f t="shared" si="41"/>
        <v>0</v>
      </c>
      <c r="W130" s="156"/>
      <c r="X130" s="156" t="s">
        <v>199</v>
      </c>
      <c r="Y130" s="156" t="s">
        <v>200</v>
      </c>
      <c r="Z130" s="146"/>
      <c r="AA130" s="146"/>
      <c r="AB130" s="146"/>
      <c r="AC130" s="146"/>
      <c r="AD130" s="146"/>
      <c r="AE130" s="146"/>
      <c r="AF130" s="146"/>
      <c r="AG130" s="146" t="s">
        <v>201</v>
      </c>
      <c r="AH130" s="146"/>
      <c r="AI130" s="146"/>
      <c r="AJ130" s="146"/>
      <c r="AK130" s="146"/>
      <c r="AL130" s="146"/>
      <c r="AM130" s="146"/>
      <c r="AN130" s="146"/>
      <c r="AO130" s="146"/>
      <c r="AP130" s="146"/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</row>
    <row r="131" spans="1:60" outlineLevel="1" x14ac:dyDescent="0.2">
      <c r="A131" s="173">
        <v>117</v>
      </c>
      <c r="B131" s="174" t="s">
        <v>1883</v>
      </c>
      <c r="C131" s="180" t="s">
        <v>1884</v>
      </c>
      <c r="D131" s="175" t="s">
        <v>344</v>
      </c>
      <c r="E131" s="176">
        <v>290</v>
      </c>
      <c r="F131" s="177"/>
      <c r="G131" s="178">
        <f t="shared" si="35"/>
        <v>0</v>
      </c>
      <c r="H131" s="157">
        <v>0</v>
      </c>
      <c r="I131" s="156">
        <f t="shared" si="36"/>
        <v>0</v>
      </c>
      <c r="J131" s="157">
        <v>145</v>
      </c>
      <c r="K131" s="156">
        <f t="shared" si="37"/>
        <v>42050</v>
      </c>
      <c r="L131" s="156">
        <v>21</v>
      </c>
      <c r="M131" s="156">
        <f t="shared" si="38"/>
        <v>0</v>
      </c>
      <c r="N131" s="155">
        <v>0</v>
      </c>
      <c r="O131" s="155">
        <f t="shared" si="39"/>
        <v>0</v>
      </c>
      <c r="P131" s="155">
        <v>0</v>
      </c>
      <c r="Q131" s="155">
        <f t="shared" si="40"/>
        <v>0</v>
      </c>
      <c r="R131" s="156"/>
      <c r="S131" s="156" t="s">
        <v>197</v>
      </c>
      <c r="T131" s="156" t="s">
        <v>198</v>
      </c>
      <c r="U131" s="156">
        <v>0</v>
      </c>
      <c r="V131" s="156">
        <f t="shared" si="41"/>
        <v>0</v>
      </c>
      <c r="W131" s="156"/>
      <c r="X131" s="156" t="s">
        <v>199</v>
      </c>
      <c r="Y131" s="156" t="s">
        <v>200</v>
      </c>
      <c r="Z131" s="146"/>
      <c r="AA131" s="146"/>
      <c r="AB131" s="146"/>
      <c r="AC131" s="146"/>
      <c r="AD131" s="146"/>
      <c r="AE131" s="146"/>
      <c r="AF131" s="146"/>
      <c r="AG131" s="146" t="s">
        <v>201</v>
      </c>
      <c r="AH131" s="146"/>
      <c r="AI131" s="146"/>
      <c r="AJ131" s="146"/>
      <c r="AK131" s="146"/>
      <c r="AL131" s="146"/>
      <c r="AM131" s="146"/>
      <c r="AN131" s="146"/>
      <c r="AO131" s="146"/>
      <c r="AP131" s="146"/>
      <c r="AQ131" s="146"/>
      <c r="AR131" s="146"/>
      <c r="AS131" s="146"/>
      <c r="AT131" s="146"/>
      <c r="AU131" s="146"/>
      <c r="AV131" s="146"/>
      <c r="AW131" s="146"/>
      <c r="AX131" s="146"/>
      <c r="AY131" s="146"/>
      <c r="AZ131" s="146"/>
      <c r="BA131" s="146"/>
      <c r="BB131" s="146"/>
      <c r="BC131" s="146"/>
      <c r="BD131" s="146"/>
      <c r="BE131" s="146"/>
      <c r="BF131" s="146"/>
      <c r="BG131" s="146"/>
      <c r="BH131" s="146"/>
    </row>
    <row r="132" spans="1:60" outlineLevel="1" x14ac:dyDescent="0.2">
      <c r="A132" s="173">
        <v>118</v>
      </c>
      <c r="B132" s="174" t="s">
        <v>1885</v>
      </c>
      <c r="C132" s="180" t="s">
        <v>1886</v>
      </c>
      <c r="D132" s="175" t="s">
        <v>533</v>
      </c>
      <c r="E132" s="176">
        <v>180</v>
      </c>
      <c r="F132" s="177"/>
      <c r="G132" s="178">
        <f t="shared" si="35"/>
        <v>0</v>
      </c>
      <c r="H132" s="157">
        <v>0</v>
      </c>
      <c r="I132" s="156">
        <f t="shared" si="36"/>
        <v>0</v>
      </c>
      <c r="J132" s="157">
        <v>55</v>
      </c>
      <c r="K132" s="156">
        <f t="shared" si="37"/>
        <v>9900</v>
      </c>
      <c r="L132" s="156">
        <v>21</v>
      </c>
      <c r="M132" s="156">
        <f t="shared" si="38"/>
        <v>0</v>
      </c>
      <c r="N132" s="155">
        <v>0</v>
      </c>
      <c r="O132" s="155">
        <f t="shared" si="39"/>
        <v>0</v>
      </c>
      <c r="P132" s="155">
        <v>0</v>
      </c>
      <c r="Q132" s="155">
        <f t="shared" si="40"/>
        <v>0</v>
      </c>
      <c r="R132" s="156"/>
      <c r="S132" s="156" t="s">
        <v>197</v>
      </c>
      <c r="T132" s="156" t="s">
        <v>198</v>
      </c>
      <c r="U132" s="156">
        <v>0</v>
      </c>
      <c r="V132" s="156">
        <f t="shared" si="41"/>
        <v>0</v>
      </c>
      <c r="W132" s="156"/>
      <c r="X132" s="156" t="s">
        <v>199</v>
      </c>
      <c r="Y132" s="156" t="s">
        <v>200</v>
      </c>
      <c r="Z132" s="146"/>
      <c r="AA132" s="146"/>
      <c r="AB132" s="146"/>
      <c r="AC132" s="146"/>
      <c r="AD132" s="146"/>
      <c r="AE132" s="146"/>
      <c r="AF132" s="146"/>
      <c r="AG132" s="146" t="s">
        <v>201</v>
      </c>
      <c r="AH132" s="146"/>
      <c r="AI132" s="146"/>
      <c r="AJ132" s="146"/>
      <c r="AK132" s="146"/>
      <c r="AL132" s="146"/>
      <c r="AM132" s="146"/>
      <c r="AN132" s="146"/>
      <c r="AO132" s="146"/>
      <c r="AP132" s="146"/>
      <c r="AQ132" s="146"/>
      <c r="AR132" s="146"/>
      <c r="AS132" s="146"/>
      <c r="AT132" s="146"/>
      <c r="AU132" s="146"/>
      <c r="AV132" s="146"/>
      <c r="AW132" s="146"/>
      <c r="AX132" s="146"/>
      <c r="AY132" s="146"/>
      <c r="AZ132" s="146"/>
      <c r="BA132" s="146"/>
      <c r="BB132" s="146"/>
      <c r="BC132" s="146"/>
      <c r="BD132" s="146"/>
      <c r="BE132" s="146"/>
      <c r="BF132" s="146"/>
      <c r="BG132" s="146"/>
      <c r="BH132" s="146"/>
    </row>
    <row r="133" spans="1:60" outlineLevel="1" x14ac:dyDescent="0.2">
      <c r="A133" s="173">
        <v>119</v>
      </c>
      <c r="B133" s="174" t="s">
        <v>1887</v>
      </c>
      <c r="C133" s="180" t="s">
        <v>1888</v>
      </c>
      <c r="D133" s="175" t="s">
        <v>533</v>
      </c>
      <c r="E133" s="176">
        <v>24</v>
      </c>
      <c r="F133" s="177"/>
      <c r="G133" s="178">
        <f t="shared" si="35"/>
        <v>0</v>
      </c>
      <c r="H133" s="157">
        <v>0</v>
      </c>
      <c r="I133" s="156">
        <f t="shared" si="36"/>
        <v>0</v>
      </c>
      <c r="J133" s="157">
        <v>142</v>
      </c>
      <c r="K133" s="156">
        <f t="shared" si="37"/>
        <v>3408</v>
      </c>
      <c r="L133" s="156">
        <v>21</v>
      </c>
      <c r="M133" s="156">
        <f t="shared" si="38"/>
        <v>0</v>
      </c>
      <c r="N133" s="155">
        <v>0</v>
      </c>
      <c r="O133" s="155">
        <f t="shared" si="39"/>
        <v>0</v>
      </c>
      <c r="P133" s="155">
        <v>0</v>
      </c>
      <c r="Q133" s="155">
        <f t="shared" si="40"/>
        <v>0</v>
      </c>
      <c r="R133" s="156"/>
      <c r="S133" s="156" t="s">
        <v>197</v>
      </c>
      <c r="T133" s="156" t="s">
        <v>198</v>
      </c>
      <c r="U133" s="156">
        <v>0</v>
      </c>
      <c r="V133" s="156">
        <f t="shared" si="41"/>
        <v>0</v>
      </c>
      <c r="W133" s="156"/>
      <c r="X133" s="156" t="s">
        <v>199</v>
      </c>
      <c r="Y133" s="156" t="s">
        <v>200</v>
      </c>
      <c r="Z133" s="146"/>
      <c r="AA133" s="146"/>
      <c r="AB133" s="146"/>
      <c r="AC133" s="146"/>
      <c r="AD133" s="146"/>
      <c r="AE133" s="146"/>
      <c r="AF133" s="146"/>
      <c r="AG133" s="146" t="s">
        <v>201</v>
      </c>
      <c r="AH133" s="146"/>
      <c r="AI133" s="146"/>
      <c r="AJ133" s="146"/>
      <c r="AK133" s="146"/>
      <c r="AL133" s="146"/>
      <c r="AM133" s="146"/>
      <c r="AN133" s="146"/>
      <c r="AO133" s="146"/>
      <c r="AP133" s="146"/>
      <c r="AQ133" s="146"/>
      <c r="AR133" s="146"/>
      <c r="AS133" s="146"/>
      <c r="AT133" s="146"/>
      <c r="AU133" s="146"/>
      <c r="AV133" s="146"/>
      <c r="AW133" s="146"/>
      <c r="AX133" s="146"/>
      <c r="AY133" s="146"/>
      <c r="AZ133" s="146"/>
      <c r="BA133" s="146"/>
      <c r="BB133" s="146"/>
      <c r="BC133" s="146"/>
      <c r="BD133" s="146"/>
      <c r="BE133" s="146"/>
      <c r="BF133" s="146"/>
      <c r="BG133" s="146"/>
      <c r="BH133" s="146"/>
    </row>
    <row r="134" spans="1:60" outlineLevel="1" x14ac:dyDescent="0.2">
      <c r="A134" s="173">
        <v>120</v>
      </c>
      <c r="B134" s="174" t="s">
        <v>1889</v>
      </c>
      <c r="C134" s="180" t="s">
        <v>1890</v>
      </c>
      <c r="D134" s="175" t="s">
        <v>533</v>
      </c>
      <c r="E134" s="176">
        <v>48</v>
      </c>
      <c r="F134" s="177"/>
      <c r="G134" s="178">
        <f t="shared" si="35"/>
        <v>0</v>
      </c>
      <c r="H134" s="157">
        <v>0</v>
      </c>
      <c r="I134" s="156">
        <f t="shared" si="36"/>
        <v>0</v>
      </c>
      <c r="J134" s="157">
        <v>95</v>
      </c>
      <c r="K134" s="156">
        <f t="shared" si="37"/>
        <v>4560</v>
      </c>
      <c r="L134" s="156">
        <v>21</v>
      </c>
      <c r="M134" s="156">
        <f t="shared" si="38"/>
        <v>0</v>
      </c>
      <c r="N134" s="155">
        <v>0</v>
      </c>
      <c r="O134" s="155">
        <f t="shared" si="39"/>
        <v>0</v>
      </c>
      <c r="P134" s="155">
        <v>0</v>
      </c>
      <c r="Q134" s="155">
        <f t="shared" si="40"/>
        <v>0</v>
      </c>
      <c r="R134" s="156"/>
      <c r="S134" s="156" t="s">
        <v>197</v>
      </c>
      <c r="T134" s="156" t="s">
        <v>198</v>
      </c>
      <c r="U134" s="156">
        <v>0</v>
      </c>
      <c r="V134" s="156">
        <f t="shared" si="41"/>
        <v>0</v>
      </c>
      <c r="W134" s="156"/>
      <c r="X134" s="156" t="s">
        <v>199</v>
      </c>
      <c r="Y134" s="156" t="s">
        <v>200</v>
      </c>
      <c r="Z134" s="146"/>
      <c r="AA134" s="146"/>
      <c r="AB134" s="146"/>
      <c r="AC134" s="146"/>
      <c r="AD134" s="146"/>
      <c r="AE134" s="146"/>
      <c r="AF134" s="146"/>
      <c r="AG134" s="146" t="s">
        <v>201</v>
      </c>
      <c r="AH134" s="146"/>
      <c r="AI134" s="146"/>
      <c r="AJ134" s="146"/>
      <c r="AK134" s="146"/>
      <c r="AL134" s="146"/>
      <c r="AM134" s="146"/>
      <c r="AN134" s="146"/>
      <c r="AO134" s="146"/>
      <c r="AP134" s="146"/>
      <c r="AQ134" s="146"/>
      <c r="AR134" s="146"/>
      <c r="AS134" s="146"/>
      <c r="AT134" s="146"/>
      <c r="AU134" s="146"/>
      <c r="AV134" s="146"/>
      <c r="AW134" s="146"/>
      <c r="AX134" s="146"/>
      <c r="AY134" s="146"/>
      <c r="AZ134" s="146"/>
      <c r="BA134" s="146"/>
      <c r="BB134" s="146"/>
      <c r="BC134" s="146"/>
      <c r="BD134" s="146"/>
      <c r="BE134" s="146"/>
      <c r="BF134" s="146"/>
      <c r="BG134" s="146"/>
      <c r="BH134" s="146"/>
    </row>
    <row r="135" spans="1:60" outlineLevel="1" x14ac:dyDescent="0.2">
      <c r="A135" s="173">
        <v>121</v>
      </c>
      <c r="B135" s="174" t="s">
        <v>1891</v>
      </c>
      <c r="C135" s="180" t="s">
        <v>1892</v>
      </c>
      <c r="D135" s="175" t="s">
        <v>533</v>
      </c>
      <c r="E135" s="176">
        <v>12</v>
      </c>
      <c r="F135" s="177"/>
      <c r="G135" s="178">
        <f t="shared" si="35"/>
        <v>0</v>
      </c>
      <c r="H135" s="157">
        <v>0</v>
      </c>
      <c r="I135" s="156">
        <f t="shared" si="36"/>
        <v>0</v>
      </c>
      <c r="J135" s="157">
        <v>115</v>
      </c>
      <c r="K135" s="156">
        <f t="shared" si="37"/>
        <v>1380</v>
      </c>
      <c r="L135" s="156">
        <v>21</v>
      </c>
      <c r="M135" s="156">
        <f t="shared" si="38"/>
        <v>0</v>
      </c>
      <c r="N135" s="155">
        <v>0</v>
      </c>
      <c r="O135" s="155">
        <f t="shared" si="39"/>
        <v>0</v>
      </c>
      <c r="P135" s="155">
        <v>0</v>
      </c>
      <c r="Q135" s="155">
        <f t="shared" si="40"/>
        <v>0</v>
      </c>
      <c r="R135" s="156"/>
      <c r="S135" s="156" t="s">
        <v>197</v>
      </c>
      <c r="T135" s="156" t="s">
        <v>198</v>
      </c>
      <c r="U135" s="156">
        <v>0</v>
      </c>
      <c r="V135" s="156">
        <f t="shared" si="41"/>
        <v>0</v>
      </c>
      <c r="W135" s="156"/>
      <c r="X135" s="156" t="s">
        <v>199</v>
      </c>
      <c r="Y135" s="156" t="s">
        <v>200</v>
      </c>
      <c r="Z135" s="146"/>
      <c r="AA135" s="146"/>
      <c r="AB135" s="146"/>
      <c r="AC135" s="146"/>
      <c r="AD135" s="146"/>
      <c r="AE135" s="146"/>
      <c r="AF135" s="146"/>
      <c r="AG135" s="146" t="s">
        <v>201</v>
      </c>
      <c r="AH135" s="146"/>
      <c r="AI135" s="146"/>
      <c r="AJ135" s="146"/>
      <c r="AK135" s="146"/>
      <c r="AL135" s="146"/>
      <c r="AM135" s="146"/>
      <c r="AN135" s="146"/>
      <c r="AO135" s="146"/>
      <c r="AP135" s="146"/>
      <c r="AQ135" s="146"/>
      <c r="AR135" s="146"/>
      <c r="AS135" s="146"/>
      <c r="AT135" s="146"/>
      <c r="AU135" s="146"/>
      <c r="AV135" s="146"/>
      <c r="AW135" s="146"/>
      <c r="AX135" s="146"/>
      <c r="AY135" s="146"/>
      <c r="AZ135" s="146"/>
      <c r="BA135" s="146"/>
      <c r="BB135" s="146"/>
      <c r="BC135" s="146"/>
      <c r="BD135" s="146"/>
      <c r="BE135" s="146"/>
      <c r="BF135" s="146"/>
      <c r="BG135" s="146"/>
      <c r="BH135" s="146"/>
    </row>
    <row r="136" spans="1:60" outlineLevel="1" x14ac:dyDescent="0.2">
      <c r="A136" s="173">
        <v>122</v>
      </c>
      <c r="B136" s="174" t="s">
        <v>1893</v>
      </c>
      <c r="C136" s="180" t="s">
        <v>1894</v>
      </c>
      <c r="D136" s="175" t="s">
        <v>533</v>
      </c>
      <c r="E136" s="176">
        <v>8</v>
      </c>
      <c r="F136" s="177"/>
      <c r="G136" s="178">
        <f t="shared" si="35"/>
        <v>0</v>
      </c>
      <c r="H136" s="157">
        <v>0</v>
      </c>
      <c r="I136" s="156">
        <f t="shared" si="36"/>
        <v>0</v>
      </c>
      <c r="J136" s="157">
        <v>132</v>
      </c>
      <c r="K136" s="156">
        <f t="shared" si="37"/>
        <v>1056</v>
      </c>
      <c r="L136" s="156">
        <v>21</v>
      </c>
      <c r="M136" s="156">
        <f t="shared" si="38"/>
        <v>0</v>
      </c>
      <c r="N136" s="155">
        <v>0</v>
      </c>
      <c r="O136" s="155">
        <f t="shared" si="39"/>
        <v>0</v>
      </c>
      <c r="P136" s="155">
        <v>0</v>
      </c>
      <c r="Q136" s="155">
        <f t="shared" si="40"/>
        <v>0</v>
      </c>
      <c r="R136" s="156"/>
      <c r="S136" s="156" t="s">
        <v>197</v>
      </c>
      <c r="T136" s="156" t="s">
        <v>198</v>
      </c>
      <c r="U136" s="156">
        <v>0</v>
      </c>
      <c r="V136" s="156">
        <f t="shared" si="41"/>
        <v>0</v>
      </c>
      <c r="W136" s="156"/>
      <c r="X136" s="156" t="s">
        <v>199</v>
      </c>
      <c r="Y136" s="156" t="s">
        <v>200</v>
      </c>
      <c r="Z136" s="146"/>
      <c r="AA136" s="146"/>
      <c r="AB136" s="146"/>
      <c r="AC136" s="146"/>
      <c r="AD136" s="146"/>
      <c r="AE136" s="146"/>
      <c r="AF136" s="146"/>
      <c r="AG136" s="146" t="s">
        <v>201</v>
      </c>
      <c r="AH136" s="146"/>
      <c r="AI136" s="146"/>
      <c r="AJ136" s="146"/>
      <c r="AK136" s="146"/>
      <c r="AL136" s="146"/>
      <c r="AM136" s="146"/>
      <c r="AN136" s="146"/>
      <c r="AO136" s="146"/>
      <c r="AP136" s="146"/>
      <c r="AQ136" s="146"/>
      <c r="AR136" s="146"/>
      <c r="AS136" s="146"/>
      <c r="AT136" s="146"/>
      <c r="AU136" s="146"/>
      <c r="AV136" s="146"/>
      <c r="AW136" s="146"/>
      <c r="AX136" s="146"/>
      <c r="AY136" s="146"/>
      <c r="AZ136" s="146"/>
      <c r="BA136" s="146"/>
      <c r="BB136" s="146"/>
      <c r="BC136" s="146"/>
      <c r="BD136" s="146"/>
      <c r="BE136" s="146"/>
      <c r="BF136" s="146"/>
      <c r="BG136" s="146"/>
      <c r="BH136" s="146"/>
    </row>
    <row r="137" spans="1:60" outlineLevel="1" x14ac:dyDescent="0.2">
      <c r="A137" s="173">
        <v>123</v>
      </c>
      <c r="B137" s="174" t="s">
        <v>1895</v>
      </c>
      <c r="C137" s="180" t="s">
        <v>1896</v>
      </c>
      <c r="D137" s="175" t="s">
        <v>533</v>
      </c>
      <c r="E137" s="176">
        <v>8</v>
      </c>
      <c r="F137" s="177"/>
      <c r="G137" s="178">
        <f t="shared" si="35"/>
        <v>0</v>
      </c>
      <c r="H137" s="157">
        <v>0</v>
      </c>
      <c r="I137" s="156">
        <f t="shared" si="36"/>
        <v>0</v>
      </c>
      <c r="J137" s="157">
        <v>117</v>
      </c>
      <c r="K137" s="156">
        <f t="shared" si="37"/>
        <v>936</v>
      </c>
      <c r="L137" s="156">
        <v>21</v>
      </c>
      <c r="M137" s="156">
        <f t="shared" si="38"/>
        <v>0</v>
      </c>
      <c r="N137" s="155">
        <v>0</v>
      </c>
      <c r="O137" s="155">
        <f t="shared" si="39"/>
        <v>0</v>
      </c>
      <c r="P137" s="155">
        <v>0</v>
      </c>
      <c r="Q137" s="155">
        <f t="shared" si="40"/>
        <v>0</v>
      </c>
      <c r="R137" s="156"/>
      <c r="S137" s="156" t="s">
        <v>197</v>
      </c>
      <c r="T137" s="156" t="s">
        <v>198</v>
      </c>
      <c r="U137" s="156">
        <v>0</v>
      </c>
      <c r="V137" s="156">
        <f t="shared" si="41"/>
        <v>0</v>
      </c>
      <c r="W137" s="156"/>
      <c r="X137" s="156" t="s">
        <v>199</v>
      </c>
      <c r="Y137" s="156" t="s">
        <v>200</v>
      </c>
      <c r="Z137" s="146"/>
      <c r="AA137" s="146"/>
      <c r="AB137" s="146"/>
      <c r="AC137" s="146"/>
      <c r="AD137" s="146"/>
      <c r="AE137" s="146"/>
      <c r="AF137" s="146"/>
      <c r="AG137" s="146" t="s">
        <v>201</v>
      </c>
      <c r="AH137" s="146"/>
      <c r="AI137" s="146"/>
      <c r="AJ137" s="146"/>
      <c r="AK137" s="146"/>
      <c r="AL137" s="146"/>
      <c r="AM137" s="146"/>
      <c r="AN137" s="146"/>
      <c r="AO137" s="146"/>
      <c r="AP137" s="146"/>
      <c r="AQ137" s="146"/>
      <c r="AR137" s="146"/>
      <c r="AS137" s="146"/>
      <c r="AT137" s="146"/>
      <c r="AU137" s="146"/>
      <c r="AV137" s="146"/>
      <c r="AW137" s="146"/>
      <c r="AX137" s="146"/>
      <c r="AY137" s="146"/>
      <c r="AZ137" s="146"/>
      <c r="BA137" s="146"/>
      <c r="BB137" s="146"/>
      <c r="BC137" s="146"/>
      <c r="BD137" s="146"/>
      <c r="BE137" s="146"/>
      <c r="BF137" s="146"/>
      <c r="BG137" s="146"/>
      <c r="BH137" s="146"/>
    </row>
    <row r="138" spans="1:60" outlineLevel="1" x14ac:dyDescent="0.2">
      <c r="A138" s="173">
        <v>124</v>
      </c>
      <c r="B138" s="174" t="s">
        <v>1897</v>
      </c>
      <c r="C138" s="180" t="s">
        <v>1898</v>
      </c>
      <c r="D138" s="175" t="s">
        <v>533</v>
      </c>
      <c r="E138" s="176">
        <v>54</v>
      </c>
      <c r="F138" s="177"/>
      <c r="G138" s="178">
        <f t="shared" si="35"/>
        <v>0</v>
      </c>
      <c r="H138" s="157">
        <v>0</v>
      </c>
      <c r="I138" s="156">
        <f t="shared" si="36"/>
        <v>0</v>
      </c>
      <c r="J138" s="157">
        <v>157</v>
      </c>
      <c r="K138" s="156">
        <f t="shared" si="37"/>
        <v>8478</v>
      </c>
      <c r="L138" s="156">
        <v>21</v>
      </c>
      <c r="M138" s="156">
        <f t="shared" si="38"/>
        <v>0</v>
      </c>
      <c r="N138" s="155">
        <v>0</v>
      </c>
      <c r="O138" s="155">
        <f t="shared" si="39"/>
        <v>0</v>
      </c>
      <c r="P138" s="155">
        <v>0</v>
      </c>
      <c r="Q138" s="155">
        <f t="shared" si="40"/>
        <v>0</v>
      </c>
      <c r="R138" s="156"/>
      <c r="S138" s="156" t="s">
        <v>197</v>
      </c>
      <c r="T138" s="156" t="s">
        <v>198</v>
      </c>
      <c r="U138" s="156">
        <v>0</v>
      </c>
      <c r="V138" s="156">
        <f t="shared" si="41"/>
        <v>0</v>
      </c>
      <c r="W138" s="156"/>
      <c r="X138" s="156" t="s">
        <v>199</v>
      </c>
      <c r="Y138" s="156" t="s">
        <v>200</v>
      </c>
      <c r="Z138" s="146"/>
      <c r="AA138" s="146"/>
      <c r="AB138" s="146"/>
      <c r="AC138" s="146"/>
      <c r="AD138" s="146"/>
      <c r="AE138" s="146"/>
      <c r="AF138" s="146"/>
      <c r="AG138" s="146" t="s">
        <v>201</v>
      </c>
      <c r="AH138" s="146"/>
      <c r="AI138" s="146"/>
      <c r="AJ138" s="146"/>
      <c r="AK138" s="146"/>
      <c r="AL138" s="146"/>
      <c r="AM138" s="146"/>
      <c r="AN138" s="146"/>
      <c r="AO138" s="146"/>
      <c r="AP138" s="146"/>
      <c r="AQ138" s="146"/>
      <c r="AR138" s="146"/>
      <c r="AS138" s="146"/>
      <c r="AT138" s="146"/>
      <c r="AU138" s="146"/>
      <c r="AV138" s="146"/>
      <c r="AW138" s="146"/>
      <c r="AX138" s="146"/>
      <c r="AY138" s="146"/>
      <c r="AZ138" s="146"/>
      <c r="BA138" s="146"/>
      <c r="BB138" s="146"/>
      <c r="BC138" s="146"/>
      <c r="BD138" s="146"/>
      <c r="BE138" s="146"/>
      <c r="BF138" s="146"/>
      <c r="BG138" s="146"/>
      <c r="BH138" s="146"/>
    </row>
    <row r="139" spans="1:60" outlineLevel="1" x14ac:dyDescent="0.2">
      <c r="A139" s="173">
        <v>125</v>
      </c>
      <c r="B139" s="174" t="s">
        <v>1899</v>
      </c>
      <c r="C139" s="180" t="s">
        <v>1900</v>
      </c>
      <c r="D139" s="175" t="s">
        <v>533</v>
      </c>
      <c r="E139" s="176">
        <v>10</v>
      </c>
      <c r="F139" s="177"/>
      <c r="G139" s="178">
        <f t="shared" si="35"/>
        <v>0</v>
      </c>
      <c r="H139" s="157">
        <v>0</v>
      </c>
      <c r="I139" s="156">
        <f t="shared" si="36"/>
        <v>0</v>
      </c>
      <c r="J139" s="157">
        <v>95</v>
      </c>
      <c r="K139" s="156">
        <f t="shared" si="37"/>
        <v>950</v>
      </c>
      <c r="L139" s="156">
        <v>21</v>
      </c>
      <c r="M139" s="156">
        <f t="shared" si="38"/>
        <v>0</v>
      </c>
      <c r="N139" s="155">
        <v>0</v>
      </c>
      <c r="O139" s="155">
        <f t="shared" si="39"/>
        <v>0</v>
      </c>
      <c r="P139" s="155">
        <v>0</v>
      </c>
      <c r="Q139" s="155">
        <f t="shared" si="40"/>
        <v>0</v>
      </c>
      <c r="R139" s="156"/>
      <c r="S139" s="156" t="s">
        <v>197</v>
      </c>
      <c r="T139" s="156" t="s">
        <v>198</v>
      </c>
      <c r="U139" s="156">
        <v>0</v>
      </c>
      <c r="V139" s="156">
        <f t="shared" si="41"/>
        <v>0</v>
      </c>
      <c r="W139" s="156"/>
      <c r="X139" s="156" t="s">
        <v>199</v>
      </c>
      <c r="Y139" s="156" t="s">
        <v>200</v>
      </c>
      <c r="Z139" s="146"/>
      <c r="AA139" s="146"/>
      <c r="AB139" s="146"/>
      <c r="AC139" s="146"/>
      <c r="AD139" s="146"/>
      <c r="AE139" s="146"/>
      <c r="AF139" s="146"/>
      <c r="AG139" s="146" t="s">
        <v>201</v>
      </c>
      <c r="AH139" s="146"/>
      <c r="AI139" s="146"/>
      <c r="AJ139" s="146"/>
      <c r="AK139" s="146"/>
      <c r="AL139" s="146"/>
      <c r="AM139" s="146"/>
      <c r="AN139" s="146"/>
      <c r="AO139" s="146"/>
      <c r="AP139" s="146"/>
      <c r="AQ139" s="146"/>
      <c r="AR139" s="146"/>
      <c r="AS139" s="146"/>
      <c r="AT139" s="146"/>
      <c r="AU139" s="146"/>
      <c r="AV139" s="146"/>
      <c r="AW139" s="146"/>
      <c r="AX139" s="146"/>
      <c r="AY139" s="146"/>
      <c r="AZ139" s="146"/>
      <c r="BA139" s="146"/>
      <c r="BB139" s="146"/>
      <c r="BC139" s="146"/>
      <c r="BD139" s="146"/>
      <c r="BE139" s="146"/>
      <c r="BF139" s="146"/>
      <c r="BG139" s="146"/>
      <c r="BH139" s="146"/>
    </row>
    <row r="140" spans="1:60" outlineLevel="1" x14ac:dyDescent="0.2">
      <c r="A140" s="173">
        <v>126</v>
      </c>
      <c r="B140" s="174" t="s">
        <v>1901</v>
      </c>
      <c r="C140" s="180" t="s">
        <v>1902</v>
      </c>
      <c r="D140" s="175" t="s">
        <v>533</v>
      </c>
      <c r="E140" s="176">
        <v>5</v>
      </c>
      <c r="F140" s="177"/>
      <c r="G140" s="178">
        <f t="shared" si="35"/>
        <v>0</v>
      </c>
      <c r="H140" s="157">
        <v>0</v>
      </c>
      <c r="I140" s="156">
        <f t="shared" si="36"/>
        <v>0</v>
      </c>
      <c r="J140" s="157">
        <v>1120</v>
      </c>
      <c r="K140" s="156">
        <f t="shared" si="37"/>
        <v>5600</v>
      </c>
      <c r="L140" s="156">
        <v>21</v>
      </c>
      <c r="M140" s="156">
        <f t="shared" si="38"/>
        <v>0</v>
      </c>
      <c r="N140" s="155">
        <v>0</v>
      </c>
      <c r="O140" s="155">
        <f t="shared" si="39"/>
        <v>0</v>
      </c>
      <c r="P140" s="155">
        <v>0</v>
      </c>
      <c r="Q140" s="155">
        <f t="shared" si="40"/>
        <v>0</v>
      </c>
      <c r="R140" s="156"/>
      <c r="S140" s="156" t="s">
        <v>197</v>
      </c>
      <c r="T140" s="156" t="s">
        <v>198</v>
      </c>
      <c r="U140" s="156">
        <v>0</v>
      </c>
      <c r="V140" s="156">
        <f t="shared" si="41"/>
        <v>0</v>
      </c>
      <c r="W140" s="156"/>
      <c r="X140" s="156" t="s">
        <v>199</v>
      </c>
      <c r="Y140" s="156" t="s">
        <v>200</v>
      </c>
      <c r="Z140" s="146"/>
      <c r="AA140" s="146"/>
      <c r="AB140" s="146"/>
      <c r="AC140" s="146"/>
      <c r="AD140" s="146"/>
      <c r="AE140" s="146"/>
      <c r="AF140" s="146"/>
      <c r="AG140" s="146" t="s">
        <v>201</v>
      </c>
      <c r="AH140" s="146"/>
      <c r="AI140" s="146"/>
      <c r="AJ140" s="146"/>
      <c r="AK140" s="146"/>
      <c r="AL140" s="146"/>
      <c r="AM140" s="146"/>
      <c r="AN140" s="146"/>
      <c r="AO140" s="146"/>
      <c r="AP140" s="146"/>
      <c r="AQ140" s="146"/>
      <c r="AR140" s="146"/>
      <c r="AS140" s="146"/>
      <c r="AT140" s="146"/>
      <c r="AU140" s="146"/>
      <c r="AV140" s="146"/>
      <c r="AW140" s="146"/>
      <c r="AX140" s="146"/>
      <c r="AY140" s="146"/>
      <c r="AZ140" s="146"/>
      <c r="BA140" s="146"/>
      <c r="BB140" s="146"/>
      <c r="BC140" s="146"/>
      <c r="BD140" s="146"/>
      <c r="BE140" s="146"/>
      <c r="BF140" s="146"/>
      <c r="BG140" s="146"/>
      <c r="BH140" s="146"/>
    </row>
    <row r="141" spans="1:60" outlineLevel="1" x14ac:dyDescent="0.2">
      <c r="A141" s="173">
        <v>127</v>
      </c>
      <c r="B141" s="174" t="s">
        <v>1903</v>
      </c>
      <c r="C141" s="180" t="s">
        <v>1904</v>
      </c>
      <c r="D141" s="175" t="s">
        <v>533</v>
      </c>
      <c r="E141" s="176">
        <v>2</v>
      </c>
      <c r="F141" s="177"/>
      <c r="G141" s="178">
        <f t="shared" si="35"/>
        <v>0</v>
      </c>
      <c r="H141" s="157">
        <v>0</v>
      </c>
      <c r="I141" s="156">
        <f t="shared" si="36"/>
        <v>0</v>
      </c>
      <c r="J141" s="157">
        <v>863</v>
      </c>
      <c r="K141" s="156">
        <f t="shared" si="37"/>
        <v>1726</v>
      </c>
      <c r="L141" s="156">
        <v>21</v>
      </c>
      <c r="M141" s="156">
        <f t="shared" si="38"/>
        <v>0</v>
      </c>
      <c r="N141" s="155">
        <v>0</v>
      </c>
      <c r="O141" s="155">
        <f t="shared" si="39"/>
        <v>0</v>
      </c>
      <c r="P141" s="155">
        <v>0</v>
      </c>
      <c r="Q141" s="155">
        <f t="shared" si="40"/>
        <v>0</v>
      </c>
      <c r="R141" s="156"/>
      <c r="S141" s="156" t="s">
        <v>197</v>
      </c>
      <c r="T141" s="156" t="s">
        <v>198</v>
      </c>
      <c r="U141" s="156">
        <v>0</v>
      </c>
      <c r="V141" s="156">
        <f t="shared" si="41"/>
        <v>0</v>
      </c>
      <c r="W141" s="156"/>
      <c r="X141" s="156" t="s">
        <v>199</v>
      </c>
      <c r="Y141" s="156" t="s">
        <v>200</v>
      </c>
      <c r="Z141" s="146"/>
      <c r="AA141" s="146"/>
      <c r="AB141" s="146"/>
      <c r="AC141" s="146"/>
      <c r="AD141" s="146"/>
      <c r="AE141" s="146"/>
      <c r="AF141" s="146"/>
      <c r="AG141" s="146" t="s">
        <v>201</v>
      </c>
      <c r="AH141" s="146"/>
      <c r="AI141" s="146"/>
      <c r="AJ141" s="146"/>
      <c r="AK141" s="146"/>
      <c r="AL141" s="146"/>
      <c r="AM141" s="146"/>
      <c r="AN141" s="146"/>
      <c r="AO141" s="146"/>
      <c r="AP141" s="146"/>
      <c r="AQ141" s="146"/>
      <c r="AR141" s="146"/>
      <c r="AS141" s="146"/>
      <c r="AT141" s="146"/>
      <c r="AU141" s="146"/>
      <c r="AV141" s="146"/>
      <c r="AW141" s="146"/>
      <c r="AX141" s="146"/>
      <c r="AY141" s="146"/>
      <c r="AZ141" s="146"/>
      <c r="BA141" s="146"/>
      <c r="BB141" s="146"/>
      <c r="BC141" s="146"/>
      <c r="BD141" s="146"/>
      <c r="BE141" s="146"/>
      <c r="BF141" s="146"/>
      <c r="BG141" s="146"/>
      <c r="BH141" s="146"/>
    </row>
    <row r="142" spans="1:60" outlineLevel="1" x14ac:dyDescent="0.2">
      <c r="A142" s="173">
        <v>128</v>
      </c>
      <c r="B142" s="174" t="s">
        <v>1905</v>
      </c>
      <c r="C142" s="180" t="s">
        <v>1906</v>
      </c>
      <c r="D142" s="175" t="s">
        <v>533</v>
      </c>
      <c r="E142" s="176">
        <v>4</v>
      </c>
      <c r="F142" s="177"/>
      <c r="G142" s="178">
        <f t="shared" si="35"/>
        <v>0</v>
      </c>
      <c r="H142" s="157">
        <v>0</v>
      </c>
      <c r="I142" s="156">
        <f t="shared" si="36"/>
        <v>0</v>
      </c>
      <c r="J142" s="157">
        <v>740</v>
      </c>
      <c r="K142" s="156">
        <f t="shared" si="37"/>
        <v>2960</v>
      </c>
      <c r="L142" s="156">
        <v>21</v>
      </c>
      <c r="M142" s="156">
        <f t="shared" si="38"/>
        <v>0</v>
      </c>
      <c r="N142" s="155">
        <v>0</v>
      </c>
      <c r="O142" s="155">
        <f t="shared" si="39"/>
        <v>0</v>
      </c>
      <c r="P142" s="155">
        <v>0</v>
      </c>
      <c r="Q142" s="155">
        <f t="shared" si="40"/>
        <v>0</v>
      </c>
      <c r="R142" s="156"/>
      <c r="S142" s="156" t="s">
        <v>197</v>
      </c>
      <c r="T142" s="156" t="s">
        <v>198</v>
      </c>
      <c r="U142" s="156">
        <v>0</v>
      </c>
      <c r="V142" s="156">
        <f t="shared" si="41"/>
        <v>0</v>
      </c>
      <c r="W142" s="156"/>
      <c r="X142" s="156" t="s">
        <v>199</v>
      </c>
      <c r="Y142" s="156" t="s">
        <v>200</v>
      </c>
      <c r="Z142" s="146"/>
      <c r="AA142" s="146"/>
      <c r="AB142" s="146"/>
      <c r="AC142" s="146"/>
      <c r="AD142" s="146"/>
      <c r="AE142" s="146"/>
      <c r="AF142" s="146"/>
      <c r="AG142" s="146" t="s">
        <v>201</v>
      </c>
      <c r="AH142" s="146"/>
      <c r="AI142" s="146"/>
      <c r="AJ142" s="146"/>
      <c r="AK142" s="146"/>
      <c r="AL142" s="146"/>
      <c r="AM142" s="146"/>
      <c r="AN142" s="146"/>
      <c r="AO142" s="146"/>
      <c r="AP142" s="146"/>
      <c r="AQ142" s="146"/>
      <c r="AR142" s="146"/>
      <c r="AS142" s="146"/>
      <c r="AT142" s="146"/>
      <c r="AU142" s="146"/>
      <c r="AV142" s="146"/>
      <c r="AW142" s="146"/>
      <c r="AX142" s="146"/>
      <c r="AY142" s="146"/>
      <c r="AZ142" s="146"/>
      <c r="BA142" s="146"/>
      <c r="BB142" s="146"/>
      <c r="BC142" s="146"/>
      <c r="BD142" s="146"/>
      <c r="BE142" s="146"/>
      <c r="BF142" s="146"/>
      <c r="BG142" s="146"/>
      <c r="BH142" s="146"/>
    </row>
    <row r="143" spans="1:60" outlineLevel="1" x14ac:dyDescent="0.2">
      <c r="A143" s="173">
        <v>129</v>
      </c>
      <c r="B143" s="174" t="s">
        <v>1907</v>
      </c>
      <c r="C143" s="180" t="s">
        <v>1908</v>
      </c>
      <c r="D143" s="175" t="s">
        <v>533</v>
      </c>
      <c r="E143" s="176">
        <v>8</v>
      </c>
      <c r="F143" s="177"/>
      <c r="G143" s="178">
        <f t="shared" si="35"/>
        <v>0</v>
      </c>
      <c r="H143" s="157">
        <v>0</v>
      </c>
      <c r="I143" s="156">
        <f t="shared" si="36"/>
        <v>0</v>
      </c>
      <c r="J143" s="157">
        <v>68</v>
      </c>
      <c r="K143" s="156">
        <f t="shared" si="37"/>
        <v>544</v>
      </c>
      <c r="L143" s="156">
        <v>21</v>
      </c>
      <c r="M143" s="156">
        <f t="shared" si="38"/>
        <v>0</v>
      </c>
      <c r="N143" s="155">
        <v>0</v>
      </c>
      <c r="O143" s="155">
        <f t="shared" si="39"/>
        <v>0</v>
      </c>
      <c r="P143" s="155">
        <v>0</v>
      </c>
      <c r="Q143" s="155">
        <f t="shared" si="40"/>
        <v>0</v>
      </c>
      <c r="R143" s="156"/>
      <c r="S143" s="156" t="s">
        <v>197</v>
      </c>
      <c r="T143" s="156" t="s">
        <v>198</v>
      </c>
      <c r="U143" s="156">
        <v>0</v>
      </c>
      <c r="V143" s="156">
        <f t="shared" si="41"/>
        <v>0</v>
      </c>
      <c r="W143" s="156"/>
      <c r="X143" s="156" t="s">
        <v>199</v>
      </c>
      <c r="Y143" s="156" t="s">
        <v>200</v>
      </c>
      <c r="Z143" s="146"/>
      <c r="AA143" s="146"/>
      <c r="AB143" s="146"/>
      <c r="AC143" s="146"/>
      <c r="AD143" s="146"/>
      <c r="AE143" s="146"/>
      <c r="AF143" s="146"/>
      <c r="AG143" s="146" t="s">
        <v>201</v>
      </c>
      <c r="AH143" s="146"/>
      <c r="AI143" s="146"/>
      <c r="AJ143" s="146"/>
      <c r="AK143" s="146"/>
      <c r="AL143" s="146"/>
      <c r="AM143" s="146"/>
      <c r="AN143" s="146"/>
      <c r="AO143" s="146"/>
      <c r="AP143" s="146"/>
      <c r="AQ143" s="146"/>
      <c r="AR143" s="146"/>
      <c r="AS143" s="146"/>
      <c r="AT143" s="146"/>
      <c r="AU143" s="146"/>
      <c r="AV143" s="146"/>
      <c r="AW143" s="146"/>
      <c r="AX143" s="146"/>
      <c r="AY143" s="146"/>
      <c r="AZ143" s="146"/>
      <c r="BA143" s="146"/>
      <c r="BB143" s="146"/>
      <c r="BC143" s="146"/>
      <c r="BD143" s="146"/>
      <c r="BE143" s="146"/>
      <c r="BF143" s="146"/>
      <c r="BG143" s="146"/>
      <c r="BH143" s="146"/>
    </row>
    <row r="144" spans="1:60" outlineLevel="1" x14ac:dyDescent="0.2">
      <c r="A144" s="173">
        <v>130</v>
      </c>
      <c r="B144" s="174" t="s">
        <v>1909</v>
      </c>
      <c r="C144" s="180" t="s">
        <v>1910</v>
      </c>
      <c r="D144" s="175" t="s">
        <v>533</v>
      </c>
      <c r="E144" s="176">
        <v>8</v>
      </c>
      <c r="F144" s="177"/>
      <c r="G144" s="178">
        <f t="shared" si="35"/>
        <v>0</v>
      </c>
      <c r="H144" s="157">
        <v>0</v>
      </c>
      <c r="I144" s="156">
        <f t="shared" si="36"/>
        <v>0</v>
      </c>
      <c r="J144" s="157">
        <v>25</v>
      </c>
      <c r="K144" s="156">
        <f t="shared" si="37"/>
        <v>200</v>
      </c>
      <c r="L144" s="156">
        <v>21</v>
      </c>
      <c r="M144" s="156">
        <f t="shared" si="38"/>
        <v>0</v>
      </c>
      <c r="N144" s="155">
        <v>0</v>
      </c>
      <c r="O144" s="155">
        <f t="shared" si="39"/>
        <v>0</v>
      </c>
      <c r="P144" s="155">
        <v>0</v>
      </c>
      <c r="Q144" s="155">
        <f t="shared" si="40"/>
        <v>0</v>
      </c>
      <c r="R144" s="156"/>
      <c r="S144" s="156" t="s">
        <v>197</v>
      </c>
      <c r="T144" s="156" t="s">
        <v>198</v>
      </c>
      <c r="U144" s="156">
        <v>0</v>
      </c>
      <c r="V144" s="156">
        <f t="shared" si="41"/>
        <v>0</v>
      </c>
      <c r="W144" s="156"/>
      <c r="X144" s="156" t="s">
        <v>199</v>
      </c>
      <c r="Y144" s="156" t="s">
        <v>200</v>
      </c>
      <c r="Z144" s="146"/>
      <c r="AA144" s="146"/>
      <c r="AB144" s="146"/>
      <c r="AC144" s="146"/>
      <c r="AD144" s="146"/>
      <c r="AE144" s="146"/>
      <c r="AF144" s="146"/>
      <c r="AG144" s="146" t="s">
        <v>201</v>
      </c>
      <c r="AH144" s="146"/>
      <c r="AI144" s="146"/>
      <c r="AJ144" s="146"/>
      <c r="AK144" s="146"/>
      <c r="AL144" s="146"/>
      <c r="AM144" s="146"/>
      <c r="AN144" s="146"/>
      <c r="AO144" s="146"/>
      <c r="AP144" s="146"/>
      <c r="AQ144" s="146"/>
      <c r="AR144" s="146"/>
      <c r="AS144" s="146"/>
      <c r="AT144" s="146"/>
      <c r="AU144" s="146"/>
      <c r="AV144" s="146"/>
      <c r="AW144" s="146"/>
      <c r="AX144" s="146"/>
      <c r="AY144" s="146"/>
      <c r="AZ144" s="146"/>
      <c r="BA144" s="146"/>
      <c r="BB144" s="146"/>
      <c r="BC144" s="146"/>
      <c r="BD144" s="146"/>
      <c r="BE144" s="146"/>
      <c r="BF144" s="146"/>
      <c r="BG144" s="146"/>
      <c r="BH144" s="146"/>
    </row>
    <row r="145" spans="1:60" outlineLevel="1" x14ac:dyDescent="0.2">
      <c r="A145" s="173">
        <v>131</v>
      </c>
      <c r="B145" s="174" t="s">
        <v>1911</v>
      </c>
      <c r="C145" s="180" t="s">
        <v>1912</v>
      </c>
      <c r="D145" s="175" t="s">
        <v>533</v>
      </c>
      <c r="E145" s="176">
        <v>1</v>
      </c>
      <c r="F145" s="177"/>
      <c r="G145" s="178">
        <f t="shared" si="35"/>
        <v>0</v>
      </c>
      <c r="H145" s="157">
        <v>0</v>
      </c>
      <c r="I145" s="156">
        <f t="shared" si="36"/>
        <v>0</v>
      </c>
      <c r="J145" s="157">
        <v>6400</v>
      </c>
      <c r="K145" s="156">
        <f t="shared" si="37"/>
        <v>6400</v>
      </c>
      <c r="L145" s="156">
        <v>21</v>
      </c>
      <c r="M145" s="156">
        <f t="shared" si="38"/>
        <v>0</v>
      </c>
      <c r="N145" s="155">
        <v>0</v>
      </c>
      <c r="O145" s="155">
        <f t="shared" si="39"/>
        <v>0</v>
      </c>
      <c r="P145" s="155">
        <v>0</v>
      </c>
      <c r="Q145" s="155">
        <f t="shared" si="40"/>
        <v>0</v>
      </c>
      <c r="R145" s="156"/>
      <c r="S145" s="156" t="s">
        <v>197</v>
      </c>
      <c r="T145" s="156" t="s">
        <v>198</v>
      </c>
      <c r="U145" s="156">
        <v>0</v>
      </c>
      <c r="V145" s="156">
        <f t="shared" si="41"/>
        <v>0</v>
      </c>
      <c r="W145" s="156"/>
      <c r="X145" s="156" t="s">
        <v>199</v>
      </c>
      <c r="Y145" s="156" t="s">
        <v>200</v>
      </c>
      <c r="Z145" s="146"/>
      <c r="AA145" s="146"/>
      <c r="AB145" s="146"/>
      <c r="AC145" s="146"/>
      <c r="AD145" s="146"/>
      <c r="AE145" s="146"/>
      <c r="AF145" s="146"/>
      <c r="AG145" s="146" t="s">
        <v>201</v>
      </c>
      <c r="AH145" s="146"/>
      <c r="AI145" s="146"/>
      <c r="AJ145" s="146"/>
      <c r="AK145" s="146"/>
      <c r="AL145" s="146"/>
      <c r="AM145" s="146"/>
      <c r="AN145" s="146"/>
      <c r="AO145" s="146"/>
      <c r="AP145" s="146"/>
      <c r="AQ145" s="146"/>
      <c r="AR145" s="146"/>
      <c r="AS145" s="146"/>
      <c r="AT145" s="146"/>
      <c r="AU145" s="146"/>
      <c r="AV145" s="146"/>
      <c r="AW145" s="146"/>
      <c r="AX145" s="146"/>
      <c r="AY145" s="146"/>
      <c r="AZ145" s="146"/>
      <c r="BA145" s="146"/>
      <c r="BB145" s="146"/>
      <c r="BC145" s="146"/>
      <c r="BD145" s="146"/>
      <c r="BE145" s="146"/>
      <c r="BF145" s="146"/>
      <c r="BG145" s="146"/>
      <c r="BH145" s="146"/>
    </row>
    <row r="146" spans="1:60" ht="22.5" outlineLevel="1" x14ac:dyDescent="0.2">
      <c r="A146" s="167">
        <v>132</v>
      </c>
      <c r="B146" s="168" t="s">
        <v>1913</v>
      </c>
      <c r="C146" s="181" t="s">
        <v>1914</v>
      </c>
      <c r="D146" s="169" t="s">
        <v>196</v>
      </c>
      <c r="E146" s="170">
        <v>1</v>
      </c>
      <c r="F146" s="171"/>
      <c r="G146" s="172">
        <f t="shared" si="35"/>
        <v>0</v>
      </c>
      <c r="H146" s="157">
        <v>0</v>
      </c>
      <c r="I146" s="156">
        <f t="shared" si="36"/>
        <v>0</v>
      </c>
      <c r="J146" s="157">
        <v>24000</v>
      </c>
      <c r="K146" s="156">
        <f t="shared" si="37"/>
        <v>24000</v>
      </c>
      <c r="L146" s="156">
        <v>21</v>
      </c>
      <c r="M146" s="156">
        <f t="shared" si="38"/>
        <v>0</v>
      </c>
      <c r="N146" s="155">
        <v>0</v>
      </c>
      <c r="O146" s="155">
        <f t="shared" si="39"/>
        <v>0</v>
      </c>
      <c r="P146" s="155">
        <v>0</v>
      </c>
      <c r="Q146" s="155">
        <f t="shared" si="40"/>
        <v>0</v>
      </c>
      <c r="R146" s="156"/>
      <c r="S146" s="156" t="s">
        <v>197</v>
      </c>
      <c r="T146" s="156" t="s">
        <v>198</v>
      </c>
      <c r="U146" s="156">
        <v>0</v>
      </c>
      <c r="V146" s="156">
        <f t="shared" si="41"/>
        <v>0</v>
      </c>
      <c r="W146" s="156"/>
      <c r="X146" s="156" t="s">
        <v>199</v>
      </c>
      <c r="Y146" s="156" t="s">
        <v>200</v>
      </c>
      <c r="Z146" s="146"/>
      <c r="AA146" s="146"/>
      <c r="AB146" s="146"/>
      <c r="AC146" s="146"/>
      <c r="AD146" s="146"/>
      <c r="AE146" s="146"/>
      <c r="AF146" s="146"/>
      <c r="AG146" s="146" t="s">
        <v>201</v>
      </c>
      <c r="AH146" s="146"/>
      <c r="AI146" s="146"/>
      <c r="AJ146" s="146"/>
      <c r="AK146" s="146"/>
      <c r="AL146" s="146"/>
      <c r="AM146" s="146"/>
      <c r="AN146" s="146"/>
      <c r="AO146" s="146"/>
      <c r="AP146" s="146"/>
      <c r="AQ146" s="146"/>
      <c r="AR146" s="146"/>
      <c r="AS146" s="146"/>
      <c r="AT146" s="146"/>
      <c r="AU146" s="146"/>
      <c r="AV146" s="146"/>
      <c r="AW146" s="146"/>
      <c r="AX146" s="146"/>
      <c r="AY146" s="146"/>
      <c r="AZ146" s="146"/>
      <c r="BA146" s="146"/>
      <c r="BB146" s="146"/>
      <c r="BC146" s="146"/>
      <c r="BD146" s="146"/>
      <c r="BE146" s="146"/>
      <c r="BF146" s="146"/>
      <c r="BG146" s="146"/>
      <c r="BH146" s="146"/>
    </row>
    <row r="147" spans="1:60" x14ac:dyDescent="0.2">
      <c r="A147" s="3"/>
      <c r="B147" s="4"/>
      <c r="C147" s="182"/>
      <c r="D147" s="6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AE147">
        <v>15</v>
      </c>
      <c r="AF147">
        <v>21</v>
      </c>
      <c r="AG147" t="s">
        <v>178</v>
      </c>
    </row>
    <row r="148" spans="1:60" x14ac:dyDescent="0.2">
      <c r="A148" s="149"/>
      <c r="B148" s="150" t="s">
        <v>30</v>
      </c>
      <c r="C148" s="183"/>
      <c r="D148" s="151"/>
      <c r="E148" s="152"/>
      <c r="F148" s="152"/>
      <c r="G148" s="166">
        <f>G8+G17+G40+G67+G86+G126</f>
        <v>0</v>
      </c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AE148">
        <f>SUMIF(L7:L146,AE147,G7:G146)</f>
        <v>0</v>
      </c>
      <c r="AF148">
        <f>SUMIF(L7:L146,AF147,G7:G146)</f>
        <v>0</v>
      </c>
      <c r="AG148" t="s">
        <v>225</v>
      </c>
    </row>
    <row r="149" spans="1:60" x14ac:dyDescent="0.2">
      <c r="A149" s="3"/>
      <c r="B149" s="4"/>
      <c r="C149" s="182"/>
      <c r="D149" s="6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60" x14ac:dyDescent="0.2">
      <c r="A150" s="3"/>
      <c r="B150" s="4"/>
      <c r="C150" s="182"/>
      <c r="D150" s="6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60" x14ac:dyDescent="0.2">
      <c r="A151" s="295" t="s">
        <v>226</v>
      </c>
      <c r="B151" s="295"/>
      <c r="C151" s="296"/>
      <c r="D151" s="6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60" x14ac:dyDescent="0.2">
      <c r="A152" s="283"/>
      <c r="B152" s="284"/>
      <c r="C152" s="285"/>
      <c r="D152" s="284"/>
      <c r="E152" s="284"/>
      <c r="F152" s="284"/>
      <c r="G152" s="286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AG152" t="s">
        <v>227</v>
      </c>
    </row>
    <row r="153" spans="1:60" x14ac:dyDescent="0.2">
      <c r="A153" s="287"/>
      <c r="B153" s="288"/>
      <c r="C153" s="289"/>
      <c r="D153" s="288"/>
      <c r="E153" s="288"/>
      <c r="F153" s="288"/>
      <c r="G153" s="290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60" x14ac:dyDescent="0.2">
      <c r="A154" s="287"/>
      <c r="B154" s="288"/>
      <c r="C154" s="289"/>
      <c r="D154" s="288"/>
      <c r="E154" s="288"/>
      <c r="F154" s="288"/>
      <c r="G154" s="290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60" x14ac:dyDescent="0.2">
      <c r="A155" s="287"/>
      <c r="B155" s="288"/>
      <c r="C155" s="289"/>
      <c r="D155" s="288"/>
      <c r="E155" s="288"/>
      <c r="F155" s="288"/>
      <c r="G155" s="290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60" x14ac:dyDescent="0.2">
      <c r="A156" s="291"/>
      <c r="B156" s="292"/>
      <c r="C156" s="293"/>
      <c r="D156" s="292"/>
      <c r="E156" s="292"/>
      <c r="F156" s="292"/>
      <c r="G156" s="294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60" x14ac:dyDescent="0.2">
      <c r="A157" s="3"/>
      <c r="B157" s="4"/>
      <c r="C157" s="182"/>
      <c r="D157" s="6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60" x14ac:dyDescent="0.2">
      <c r="C158" s="184"/>
      <c r="D158" s="10"/>
      <c r="AG158" t="s">
        <v>228</v>
      </c>
    </row>
    <row r="159" spans="1:60" x14ac:dyDescent="0.2">
      <c r="D159" s="10"/>
    </row>
    <row r="160" spans="1:60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  <row r="5001" spans="4:4" x14ac:dyDescent="0.2">
      <c r="D5001" s="10"/>
    </row>
  </sheetData>
  <sheetProtection algorithmName="SHA-512" hashValue="2AQaXprYtAEXs9nxNQ+Xzoty6LMnfoWhXxRfrffQh9NYnWP2QbLaFO4HKKAwiSBAq+KIHkGzbfvMfR5kS4eRnA==" saltValue="rrGRuW91rf/M05nPNWG1tA==" spinCount="100000" sheet="1" objects="1" scenarios="1"/>
  <mergeCells count="6">
    <mergeCell ref="A152:G156"/>
    <mergeCell ref="A1:G1"/>
    <mergeCell ref="C2:G2"/>
    <mergeCell ref="C3:G3"/>
    <mergeCell ref="C4:G4"/>
    <mergeCell ref="A151:C151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2CA87-6F8E-481E-93E4-B8CBE7F9D133}">
  <sheetPr>
    <outlinePr summaryBelow="0"/>
  </sheetPr>
  <dimension ref="A1:BH5000"/>
  <sheetViews>
    <sheetView workbookViewId="0">
      <pane ySplit="7" topLeftCell="A8" activePane="bottomLeft" state="frozen"/>
      <selection pane="bottomLeft" activeCell="AB13" sqref="AB13"/>
    </sheetView>
  </sheetViews>
  <sheetFormatPr defaultRowHeight="12.75" outlineLevelRow="1" x14ac:dyDescent="0.2"/>
  <cols>
    <col min="1" max="1" width="3.42578125" customWidth="1"/>
    <col min="2" max="2" width="12.5703125" style="120" customWidth="1"/>
    <col min="3" max="3" width="38.28515625" style="120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76" t="s">
        <v>7</v>
      </c>
      <c r="B1" s="276"/>
      <c r="C1" s="276"/>
      <c r="D1" s="276"/>
      <c r="E1" s="276"/>
      <c r="F1" s="276"/>
      <c r="G1" s="276"/>
      <c r="AG1" t="s">
        <v>166</v>
      </c>
    </row>
    <row r="2" spans="1:60" ht="24.95" customHeight="1" x14ac:dyDescent="0.2">
      <c r="A2" s="50" t="s">
        <v>8</v>
      </c>
      <c r="B2" s="49" t="s">
        <v>42</v>
      </c>
      <c r="C2" s="277" t="s">
        <v>43</v>
      </c>
      <c r="D2" s="278"/>
      <c r="E2" s="278"/>
      <c r="F2" s="278"/>
      <c r="G2" s="279"/>
      <c r="AG2" t="s">
        <v>167</v>
      </c>
    </row>
    <row r="3" spans="1:60" ht="24.95" customHeight="1" x14ac:dyDescent="0.2">
      <c r="A3" s="50" t="s">
        <v>9</v>
      </c>
      <c r="B3" s="49" t="s">
        <v>45</v>
      </c>
      <c r="C3" s="277" t="s">
        <v>43</v>
      </c>
      <c r="D3" s="278"/>
      <c r="E3" s="278"/>
      <c r="F3" s="278"/>
      <c r="G3" s="279"/>
      <c r="AC3" s="120" t="s">
        <v>167</v>
      </c>
      <c r="AG3" t="s">
        <v>168</v>
      </c>
    </row>
    <row r="4" spans="1:60" ht="24.95" customHeight="1" x14ac:dyDescent="0.2">
      <c r="A4" s="139" t="s">
        <v>10</v>
      </c>
      <c r="B4" s="140" t="s">
        <v>56</v>
      </c>
      <c r="C4" s="280" t="s">
        <v>57</v>
      </c>
      <c r="D4" s="281"/>
      <c r="E4" s="281"/>
      <c r="F4" s="281"/>
      <c r="G4" s="282"/>
      <c r="AG4" t="s">
        <v>169</v>
      </c>
    </row>
    <row r="5" spans="1:60" x14ac:dyDescent="0.2">
      <c r="D5" s="10"/>
    </row>
    <row r="6" spans="1:60" ht="38.25" x14ac:dyDescent="0.2">
      <c r="A6" s="142" t="s">
        <v>170</v>
      </c>
      <c r="B6" s="144" t="s">
        <v>171</v>
      </c>
      <c r="C6" s="144" t="s">
        <v>172</v>
      </c>
      <c r="D6" s="143" t="s">
        <v>173</v>
      </c>
      <c r="E6" s="142" t="s">
        <v>174</v>
      </c>
      <c r="F6" s="141" t="s">
        <v>175</v>
      </c>
      <c r="G6" s="142" t="s">
        <v>30</v>
      </c>
      <c r="H6" s="145" t="s">
        <v>31</v>
      </c>
      <c r="I6" s="145" t="s">
        <v>176</v>
      </c>
      <c r="J6" s="145" t="s">
        <v>32</v>
      </c>
      <c r="K6" s="145" t="s">
        <v>177</v>
      </c>
      <c r="L6" s="145" t="s">
        <v>178</v>
      </c>
      <c r="M6" s="145" t="s">
        <v>179</v>
      </c>
      <c r="N6" s="145" t="s">
        <v>180</v>
      </c>
      <c r="O6" s="145" t="s">
        <v>181</v>
      </c>
      <c r="P6" s="145" t="s">
        <v>182</v>
      </c>
      <c r="Q6" s="145" t="s">
        <v>183</v>
      </c>
      <c r="R6" s="145" t="s">
        <v>184</v>
      </c>
      <c r="S6" s="145" t="s">
        <v>185</v>
      </c>
      <c r="T6" s="145" t="s">
        <v>186</v>
      </c>
      <c r="U6" s="145" t="s">
        <v>187</v>
      </c>
      <c r="V6" s="145" t="s">
        <v>188</v>
      </c>
      <c r="W6" s="145" t="s">
        <v>189</v>
      </c>
      <c r="X6" s="145" t="s">
        <v>190</v>
      </c>
      <c r="Y6" s="145" t="s">
        <v>191</v>
      </c>
    </row>
    <row r="7" spans="1:60" hidden="1" x14ac:dyDescent="0.2">
      <c r="A7" s="3"/>
      <c r="B7" s="4"/>
      <c r="C7" s="4"/>
      <c r="D7" s="6"/>
      <c r="E7" s="147"/>
      <c r="F7" s="148"/>
      <c r="G7" s="148"/>
      <c r="H7" s="148"/>
      <c r="I7" s="148"/>
      <c r="J7" s="148"/>
      <c r="K7" s="148"/>
      <c r="L7" s="148"/>
      <c r="M7" s="148"/>
      <c r="N7" s="147"/>
      <c r="O7" s="147"/>
      <c r="P7" s="147"/>
      <c r="Q7" s="147"/>
      <c r="R7" s="148"/>
      <c r="S7" s="148"/>
      <c r="T7" s="148"/>
      <c r="U7" s="148"/>
      <c r="V7" s="148"/>
      <c r="W7" s="148"/>
      <c r="X7" s="148"/>
      <c r="Y7" s="148"/>
    </row>
    <row r="8" spans="1:60" x14ac:dyDescent="0.2">
      <c r="A8" s="160" t="s">
        <v>192</v>
      </c>
      <c r="B8" s="161" t="s">
        <v>68</v>
      </c>
      <c r="C8" s="179" t="s">
        <v>70</v>
      </c>
      <c r="D8" s="162"/>
      <c r="E8" s="163"/>
      <c r="F8" s="164"/>
      <c r="G8" s="165">
        <f>SUMIF(AG9:AG36,"&lt;&gt;NOR",G9:G36)</f>
        <v>0</v>
      </c>
      <c r="H8" s="159"/>
      <c r="I8" s="159">
        <f>SUM(I9:I36)</f>
        <v>0</v>
      </c>
      <c r="J8" s="159"/>
      <c r="K8" s="159">
        <f>SUM(K9:K36)</f>
        <v>754285.5</v>
      </c>
      <c r="L8" s="159"/>
      <c r="M8" s="159">
        <f>SUM(M9:M36)</f>
        <v>0</v>
      </c>
      <c r="N8" s="158"/>
      <c r="O8" s="158">
        <f>SUM(O9:O36)</f>
        <v>0</v>
      </c>
      <c r="P8" s="158"/>
      <c r="Q8" s="158">
        <f>SUM(Q9:Q36)</f>
        <v>0</v>
      </c>
      <c r="R8" s="159"/>
      <c r="S8" s="159"/>
      <c r="T8" s="159"/>
      <c r="U8" s="159"/>
      <c r="V8" s="159">
        <f>SUM(V9:V36)</f>
        <v>0</v>
      </c>
      <c r="W8" s="159"/>
      <c r="X8" s="159"/>
      <c r="Y8" s="159"/>
      <c r="AG8" t="s">
        <v>193</v>
      </c>
    </row>
    <row r="9" spans="1:60" ht="22.5" outlineLevel="1" x14ac:dyDescent="0.2">
      <c r="A9" s="173">
        <v>1</v>
      </c>
      <c r="B9" s="174" t="s">
        <v>1653</v>
      </c>
      <c r="C9" s="180" t="s">
        <v>1915</v>
      </c>
      <c r="D9" s="175" t="s">
        <v>533</v>
      </c>
      <c r="E9" s="176">
        <v>1</v>
      </c>
      <c r="F9" s="177"/>
      <c r="G9" s="178">
        <f t="shared" ref="G9:G36" si="0">ROUND(E9*F9,2)</f>
        <v>0</v>
      </c>
      <c r="H9" s="157">
        <v>0</v>
      </c>
      <c r="I9" s="156">
        <f t="shared" ref="I9:I36" si="1">ROUND(E9*H9,2)</f>
        <v>0</v>
      </c>
      <c r="J9" s="157">
        <v>18974</v>
      </c>
      <c r="K9" s="156">
        <f t="shared" ref="K9:K36" si="2">ROUND(E9*J9,2)</f>
        <v>18974</v>
      </c>
      <c r="L9" s="156">
        <v>21</v>
      </c>
      <c r="M9" s="156">
        <f t="shared" ref="M9:M36" si="3">G9*(1+L9/100)</f>
        <v>0</v>
      </c>
      <c r="N9" s="155">
        <v>0</v>
      </c>
      <c r="O9" s="155">
        <f t="shared" ref="O9:O36" si="4">ROUND(E9*N9,2)</f>
        <v>0</v>
      </c>
      <c r="P9" s="155">
        <v>0</v>
      </c>
      <c r="Q9" s="155">
        <f t="shared" ref="Q9:Q36" si="5">ROUND(E9*P9,2)</f>
        <v>0</v>
      </c>
      <c r="R9" s="156"/>
      <c r="S9" s="156" t="s">
        <v>197</v>
      </c>
      <c r="T9" s="156" t="s">
        <v>198</v>
      </c>
      <c r="U9" s="156">
        <v>0</v>
      </c>
      <c r="V9" s="156">
        <f t="shared" ref="V9:V36" si="6">ROUND(E9*U9,2)</f>
        <v>0</v>
      </c>
      <c r="W9" s="156"/>
      <c r="X9" s="156" t="s">
        <v>199</v>
      </c>
      <c r="Y9" s="156" t="s">
        <v>200</v>
      </c>
      <c r="Z9" s="146"/>
      <c r="AA9" s="146"/>
      <c r="AB9" s="146"/>
      <c r="AC9" s="146"/>
      <c r="AD9" s="146"/>
      <c r="AE9" s="146"/>
      <c r="AF9" s="146"/>
      <c r="AG9" s="146" t="s">
        <v>201</v>
      </c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</row>
    <row r="10" spans="1:60" ht="33.75" outlineLevel="1" x14ac:dyDescent="0.2">
      <c r="A10" s="173">
        <v>2</v>
      </c>
      <c r="B10" s="174" t="s">
        <v>1655</v>
      </c>
      <c r="C10" s="180" t="s">
        <v>1916</v>
      </c>
      <c r="D10" s="175" t="s">
        <v>533</v>
      </c>
      <c r="E10" s="176">
        <v>1</v>
      </c>
      <c r="F10" s="177"/>
      <c r="G10" s="178">
        <f t="shared" si="0"/>
        <v>0</v>
      </c>
      <c r="H10" s="157">
        <v>0</v>
      </c>
      <c r="I10" s="156">
        <f t="shared" si="1"/>
        <v>0</v>
      </c>
      <c r="J10" s="157">
        <v>5200</v>
      </c>
      <c r="K10" s="156">
        <f t="shared" si="2"/>
        <v>5200</v>
      </c>
      <c r="L10" s="156">
        <v>21</v>
      </c>
      <c r="M10" s="156">
        <f t="shared" si="3"/>
        <v>0</v>
      </c>
      <c r="N10" s="155">
        <v>0</v>
      </c>
      <c r="O10" s="155">
        <f t="shared" si="4"/>
        <v>0</v>
      </c>
      <c r="P10" s="155">
        <v>0</v>
      </c>
      <c r="Q10" s="155">
        <f t="shared" si="5"/>
        <v>0</v>
      </c>
      <c r="R10" s="156"/>
      <c r="S10" s="156" t="s">
        <v>197</v>
      </c>
      <c r="T10" s="156" t="s">
        <v>198</v>
      </c>
      <c r="U10" s="156">
        <v>0</v>
      </c>
      <c r="V10" s="156">
        <f t="shared" si="6"/>
        <v>0</v>
      </c>
      <c r="W10" s="156"/>
      <c r="X10" s="156" t="s">
        <v>199</v>
      </c>
      <c r="Y10" s="156" t="s">
        <v>200</v>
      </c>
      <c r="Z10" s="146"/>
      <c r="AA10" s="146"/>
      <c r="AB10" s="146"/>
      <c r="AC10" s="146"/>
      <c r="AD10" s="146"/>
      <c r="AE10" s="146"/>
      <c r="AF10" s="146"/>
      <c r="AG10" s="146" t="s">
        <v>201</v>
      </c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</row>
    <row r="11" spans="1:60" ht="33.75" outlineLevel="1" x14ac:dyDescent="0.2">
      <c r="A11" s="173">
        <v>3</v>
      </c>
      <c r="B11" s="174" t="s">
        <v>1657</v>
      </c>
      <c r="C11" s="180" t="s">
        <v>1917</v>
      </c>
      <c r="D11" s="175" t="s">
        <v>533</v>
      </c>
      <c r="E11" s="176">
        <v>10</v>
      </c>
      <c r="F11" s="177"/>
      <c r="G11" s="178">
        <f t="shared" si="0"/>
        <v>0</v>
      </c>
      <c r="H11" s="157">
        <v>0</v>
      </c>
      <c r="I11" s="156">
        <f t="shared" si="1"/>
        <v>0</v>
      </c>
      <c r="J11" s="157">
        <v>661</v>
      </c>
      <c r="K11" s="156">
        <f t="shared" si="2"/>
        <v>6610</v>
      </c>
      <c r="L11" s="156">
        <v>21</v>
      </c>
      <c r="M11" s="156">
        <f t="shared" si="3"/>
        <v>0</v>
      </c>
      <c r="N11" s="155">
        <v>0</v>
      </c>
      <c r="O11" s="155">
        <f t="shared" si="4"/>
        <v>0</v>
      </c>
      <c r="P11" s="155">
        <v>0</v>
      </c>
      <c r="Q11" s="155">
        <f t="shared" si="5"/>
        <v>0</v>
      </c>
      <c r="R11" s="156"/>
      <c r="S11" s="156" t="s">
        <v>197</v>
      </c>
      <c r="T11" s="156" t="s">
        <v>198</v>
      </c>
      <c r="U11" s="156">
        <v>0</v>
      </c>
      <c r="V11" s="156">
        <f t="shared" si="6"/>
        <v>0</v>
      </c>
      <c r="W11" s="156"/>
      <c r="X11" s="156" t="s">
        <v>199</v>
      </c>
      <c r="Y11" s="156" t="s">
        <v>200</v>
      </c>
      <c r="Z11" s="146"/>
      <c r="AA11" s="146"/>
      <c r="AB11" s="146"/>
      <c r="AC11" s="146"/>
      <c r="AD11" s="146"/>
      <c r="AE11" s="146"/>
      <c r="AF11" s="146"/>
      <c r="AG11" s="146" t="s">
        <v>201</v>
      </c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</row>
    <row r="12" spans="1:60" ht="22.5" outlineLevel="1" x14ac:dyDescent="0.2">
      <c r="A12" s="173">
        <v>4</v>
      </c>
      <c r="B12" s="174" t="s">
        <v>1659</v>
      </c>
      <c r="C12" s="180" t="s">
        <v>1918</v>
      </c>
      <c r="D12" s="175" t="s">
        <v>533</v>
      </c>
      <c r="E12" s="176">
        <v>220</v>
      </c>
      <c r="F12" s="177"/>
      <c r="G12" s="178">
        <f t="shared" si="0"/>
        <v>0</v>
      </c>
      <c r="H12" s="157">
        <v>0</v>
      </c>
      <c r="I12" s="156">
        <f t="shared" si="1"/>
        <v>0</v>
      </c>
      <c r="J12" s="157">
        <v>110</v>
      </c>
      <c r="K12" s="156">
        <f t="shared" si="2"/>
        <v>24200</v>
      </c>
      <c r="L12" s="156">
        <v>21</v>
      </c>
      <c r="M12" s="156">
        <f t="shared" si="3"/>
        <v>0</v>
      </c>
      <c r="N12" s="155">
        <v>0</v>
      </c>
      <c r="O12" s="155">
        <f t="shared" si="4"/>
        <v>0</v>
      </c>
      <c r="P12" s="155">
        <v>0</v>
      </c>
      <c r="Q12" s="155">
        <f t="shared" si="5"/>
        <v>0</v>
      </c>
      <c r="R12" s="156"/>
      <c r="S12" s="156" t="s">
        <v>197</v>
      </c>
      <c r="T12" s="156" t="s">
        <v>198</v>
      </c>
      <c r="U12" s="156">
        <v>0</v>
      </c>
      <c r="V12" s="156">
        <f t="shared" si="6"/>
        <v>0</v>
      </c>
      <c r="W12" s="156"/>
      <c r="X12" s="156" t="s">
        <v>199</v>
      </c>
      <c r="Y12" s="156" t="s">
        <v>200</v>
      </c>
      <c r="Z12" s="146"/>
      <c r="AA12" s="146"/>
      <c r="AB12" s="146"/>
      <c r="AC12" s="146"/>
      <c r="AD12" s="146"/>
      <c r="AE12" s="146"/>
      <c r="AF12" s="146"/>
      <c r="AG12" s="146" t="s">
        <v>201</v>
      </c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</row>
    <row r="13" spans="1:60" ht="22.5" outlineLevel="1" x14ac:dyDescent="0.2">
      <c r="A13" s="173">
        <v>5</v>
      </c>
      <c r="B13" s="174" t="s">
        <v>1661</v>
      </c>
      <c r="C13" s="180" t="s">
        <v>1919</v>
      </c>
      <c r="D13" s="175" t="s">
        <v>533</v>
      </c>
      <c r="E13" s="176">
        <v>2</v>
      </c>
      <c r="F13" s="177"/>
      <c r="G13" s="178">
        <f t="shared" si="0"/>
        <v>0</v>
      </c>
      <c r="H13" s="157">
        <v>0</v>
      </c>
      <c r="I13" s="156">
        <f t="shared" si="1"/>
        <v>0</v>
      </c>
      <c r="J13" s="157">
        <v>2700</v>
      </c>
      <c r="K13" s="156">
        <f t="shared" si="2"/>
        <v>5400</v>
      </c>
      <c r="L13" s="156">
        <v>21</v>
      </c>
      <c r="M13" s="156">
        <f t="shared" si="3"/>
        <v>0</v>
      </c>
      <c r="N13" s="155">
        <v>0</v>
      </c>
      <c r="O13" s="155">
        <f t="shared" si="4"/>
        <v>0</v>
      </c>
      <c r="P13" s="155">
        <v>0</v>
      </c>
      <c r="Q13" s="155">
        <f t="shared" si="5"/>
        <v>0</v>
      </c>
      <c r="R13" s="156"/>
      <c r="S13" s="156" t="s">
        <v>197</v>
      </c>
      <c r="T13" s="156" t="s">
        <v>198</v>
      </c>
      <c r="U13" s="156">
        <v>0</v>
      </c>
      <c r="V13" s="156">
        <f t="shared" si="6"/>
        <v>0</v>
      </c>
      <c r="W13" s="156"/>
      <c r="X13" s="156" t="s">
        <v>199</v>
      </c>
      <c r="Y13" s="156" t="s">
        <v>200</v>
      </c>
      <c r="Z13" s="146"/>
      <c r="AA13" s="146"/>
      <c r="AB13" s="146"/>
      <c r="AC13" s="146"/>
      <c r="AD13" s="146"/>
      <c r="AE13" s="146"/>
      <c r="AF13" s="146"/>
      <c r="AG13" s="146" t="s">
        <v>201</v>
      </c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</row>
    <row r="14" spans="1:60" ht="22.5" outlineLevel="1" x14ac:dyDescent="0.2">
      <c r="A14" s="173">
        <v>6</v>
      </c>
      <c r="B14" s="174" t="s">
        <v>1663</v>
      </c>
      <c r="C14" s="180" t="s">
        <v>1920</v>
      </c>
      <c r="D14" s="175" t="s">
        <v>533</v>
      </c>
      <c r="E14" s="176">
        <v>10</v>
      </c>
      <c r="F14" s="177"/>
      <c r="G14" s="178">
        <f t="shared" si="0"/>
        <v>0</v>
      </c>
      <c r="H14" s="157">
        <v>0</v>
      </c>
      <c r="I14" s="156">
        <f t="shared" si="1"/>
        <v>0</v>
      </c>
      <c r="J14" s="157">
        <v>260</v>
      </c>
      <c r="K14" s="156">
        <f t="shared" si="2"/>
        <v>2600</v>
      </c>
      <c r="L14" s="156">
        <v>21</v>
      </c>
      <c r="M14" s="156">
        <f t="shared" si="3"/>
        <v>0</v>
      </c>
      <c r="N14" s="155">
        <v>0</v>
      </c>
      <c r="O14" s="155">
        <f t="shared" si="4"/>
        <v>0</v>
      </c>
      <c r="P14" s="155">
        <v>0</v>
      </c>
      <c r="Q14" s="155">
        <f t="shared" si="5"/>
        <v>0</v>
      </c>
      <c r="R14" s="156"/>
      <c r="S14" s="156" t="s">
        <v>197</v>
      </c>
      <c r="T14" s="156" t="s">
        <v>198</v>
      </c>
      <c r="U14" s="156">
        <v>0</v>
      </c>
      <c r="V14" s="156">
        <f t="shared" si="6"/>
        <v>0</v>
      </c>
      <c r="W14" s="156"/>
      <c r="X14" s="156" t="s">
        <v>199</v>
      </c>
      <c r="Y14" s="156" t="s">
        <v>200</v>
      </c>
      <c r="Z14" s="146"/>
      <c r="AA14" s="146"/>
      <c r="AB14" s="146"/>
      <c r="AC14" s="146"/>
      <c r="AD14" s="146"/>
      <c r="AE14" s="146"/>
      <c r="AF14" s="146"/>
      <c r="AG14" s="146" t="s">
        <v>201</v>
      </c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</row>
    <row r="15" spans="1:60" ht="22.5" outlineLevel="1" x14ac:dyDescent="0.2">
      <c r="A15" s="173">
        <v>7</v>
      </c>
      <c r="B15" s="174" t="s">
        <v>1665</v>
      </c>
      <c r="C15" s="180" t="s">
        <v>1921</v>
      </c>
      <c r="D15" s="175" t="s">
        <v>533</v>
      </c>
      <c r="E15" s="176">
        <v>1</v>
      </c>
      <c r="F15" s="177"/>
      <c r="G15" s="178">
        <f t="shared" si="0"/>
        <v>0</v>
      </c>
      <c r="H15" s="157">
        <v>0</v>
      </c>
      <c r="I15" s="156">
        <f t="shared" si="1"/>
        <v>0</v>
      </c>
      <c r="J15" s="157">
        <v>100</v>
      </c>
      <c r="K15" s="156">
        <f t="shared" si="2"/>
        <v>100</v>
      </c>
      <c r="L15" s="156">
        <v>21</v>
      </c>
      <c r="M15" s="156">
        <f t="shared" si="3"/>
        <v>0</v>
      </c>
      <c r="N15" s="155">
        <v>0</v>
      </c>
      <c r="O15" s="155">
        <f t="shared" si="4"/>
        <v>0</v>
      </c>
      <c r="P15" s="155">
        <v>0</v>
      </c>
      <c r="Q15" s="155">
        <f t="shared" si="5"/>
        <v>0</v>
      </c>
      <c r="R15" s="156"/>
      <c r="S15" s="156" t="s">
        <v>197</v>
      </c>
      <c r="T15" s="156" t="s">
        <v>198</v>
      </c>
      <c r="U15" s="156">
        <v>0</v>
      </c>
      <c r="V15" s="156">
        <f t="shared" si="6"/>
        <v>0</v>
      </c>
      <c r="W15" s="156"/>
      <c r="X15" s="156" t="s">
        <v>199</v>
      </c>
      <c r="Y15" s="156" t="s">
        <v>200</v>
      </c>
      <c r="Z15" s="146"/>
      <c r="AA15" s="146"/>
      <c r="AB15" s="146"/>
      <c r="AC15" s="146"/>
      <c r="AD15" s="146"/>
      <c r="AE15" s="146"/>
      <c r="AF15" s="146"/>
      <c r="AG15" s="146" t="s">
        <v>201</v>
      </c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</row>
    <row r="16" spans="1:60" ht="33.75" outlineLevel="1" x14ac:dyDescent="0.2">
      <c r="A16" s="173">
        <v>8</v>
      </c>
      <c r="B16" s="174" t="s">
        <v>1667</v>
      </c>
      <c r="C16" s="180" t="s">
        <v>1922</v>
      </c>
      <c r="D16" s="175" t="s">
        <v>533</v>
      </c>
      <c r="E16" s="176">
        <v>2</v>
      </c>
      <c r="F16" s="177"/>
      <c r="G16" s="178">
        <f t="shared" si="0"/>
        <v>0</v>
      </c>
      <c r="H16" s="157">
        <v>0</v>
      </c>
      <c r="I16" s="156">
        <f t="shared" si="1"/>
        <v>0</v>
      </c>
      <c r="J16" s="157">
        <v>997</v>
      </c>
      <c r="K16" s="156">
        <f t="shared" si="2"/>
        <v>1994</v>
      </c>
      <c r="L16" s="156">
        <v>21</v>
      </c>
      <c r="M16" s="156">
        <f t="shared" si="3"/>
        <v>0</v>
      </c>
      <c r="N16" s="155">
        <v>0</v>
      </c>
      <c r="O16" s="155">
        <f t="shared" si="4"/>
        <v>0</v>
      </c>
      <c r="P16" s="155">
        <v>0</v>
      </c>
      <c r="Q16" s="155">
        <f t="shared" si="5"/>
        <v>0</v>
      </c>
      <c r="R16" s="156"/>
      <c r="S16" s="156" t="s">
        <v>197</v>
      </c>
      <c r="T16" s="156" t="s">
        <v>198</v>
      </c>
      <c r="U16" s="156">
        <v>0</v>
      </c>
      <c r="V16" s="156">
        <f t="shared" si="6"/>
        <v>0</v>
      </c>
      <c r="W16" s="156"/>
      <c r="X16" s="156" t="s">
        <v>199</v>
      </c>
      <c r="Y16" s="156" t="s">
        <v>200</v>
      </c>
      <c r="Z16" s="146"/>
      <c r="AA16" s="146"/>
      <c r="AB16" s="146"/>
      <c r="AC16" s="146"/>
      <c r="AD16" s="146"/>
      <c r="AE16" s="146"/>
      <c r="AF16" s="146"/>
      <c r="AG16" s="146" t="s">
        <v>201</v>
      </c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</row>
    <row r="17" spans="1:60" ht="22.5" outlineLevel="1" x14ac:dyDescent="0.2">
      <c r="A17" s="173">
        <v>9</v>
      </c>
      <c r="B17" s="174" t="s">
        <v>1669</v>
      </c>
      <c r="C17" s="180" t="s">
        <v>1923</v>
      </c>
      <c r="D17" s="175" t="s">
        <v>533</v>
      </c>
      <c r="E17" s="176">
        <v>2</v>
      </c>
      <c r="F17" s="177"/>
      <c r="G17" s="178">
        <f t="shared" si="0"/>
        <v>0</v>
      </c>
      <c r="H17" s="157">
        <v>0</v>
      </c>
      <c r="I17" s="156">
        <f t="shared" si="1"/>
        <v>0</v>
      </c>
      <c r="J17" s="157">
        <v>220</v>
      </c>
      <c r="K17" s="156">
        <f t="shared" si="2"/>
        <v>440</v>
      </c>
      <c r="L17" s="156">
        <v>21</v>
      </c>
      <c r="M17" s="156">
        <f t="shared" si="3"/>
        <v>0</v>
      </c>
      <c r="N17" s="155">
        <v>0</v>
      </c>
      <c r="O17" s="155">
        <f t="shared" si="4"/>
        <v>0</v>
      </c>
      <c r="P17" s="155">
        <v>0</v>
      </c>
      <c r="Q17" s="155">
        <f t="shared" si="5"/>
        <v>0</v>
      </c>
      <c r="R17" s="156"/>
      <c r="S17" s="156" t="s">
        <v>197</v>
      </c>
      <c r="T17" s="156" t="s">
        <v>198</v>
      </c>
      <c r="U17" s="156">
        <v>0</v>
      </c>
      <c r="V17" s="156">
        <f t="shared" si="6"/>
        <v>0</v>
      </c>
      <c r="W17" s="156"/>
      <c r="X17" s="156" t="s">
        <v>199</v>
      </c>
      <c r="Y17" s="156" t="s">
        <v>200</v>
      </c>
      <c r="Z17" s="146"/>
      <c r="AA17" s="146"/>
      <c r="AB17" s="146"/>
      <c r="AC17" s="146"/>
      <c r="AD17" s="146"/>
      <c r="AE17" s="146"/>
      <c r="AF17" s="146"/>
      <c r="AG17" s="146" t="s">
        <v>201</v>
      </c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</row>
    <row r="18" spans="1:60" ht="22.5" outlineLevel="1" x14ac:dyDescent="0.2">
      <c r="A18" s="173">
        <v>10</v>
      </c>
      <c r="B18" s="174" t="s">
        <v>1671</v>
      </c>
      <c r="C18" s="180" t="s">
        <v>1924</v>
      </c>
      <c r="D18" s="175" t="s">
        <v>533</v>
      </c>
      <c r="E18" s="176">
        <v>10</v>
      </c>
      <c r="F18" s="177"/>
      <c r="G18" s="178">
        <f t="shared" si="0"/>
        <v>0</v>
      </c>
      <c r="H18" s="157">
        <v>0</v>
      </c>
      <c r="I18" s="156">
        <f t="shared" si="1"/>
        <v>0</v>
      </c>
      <c r="J18" s="157">
        <v>250</v>
      </c>
      <c r="K18" s="156">
        <f t="shared" si="2"/>
        <v>2500</v>
      </c>
      <c r="L18" s="156">
        <v>21</v>
      </c>
      <c r="M18" s="156">
        <f t="shared" si="3"/>
        <v>0</v>
      </c>
      <c r="N18" s="155">
        <v>0</v>
      </c>
      <c r="O18" s="155">
        <f t="shared" si="4"/>
        <v>0</v>
      </c>
      <c r="P18" s="155">
        <v>0</v>
      </c>
      <c r="Q18" s="155">
        <f t="shared" si="5"/>
        <v>0</v>
      </c>
      <c r="R18" s="156"/>
      <c r="S18" s="156" t="s">
        <v>197</v>
      </c>
      <c r="T18" s="156" t="s">
        <v>198</v>
      </c>
      <c r="U18" s="156">
        <v>0</v>
      </c>
      <c r="V18" s="156">
        <f t="shared" si="6"/>
        <v>0</v>
      </c>
      <c r="W18" s="156"/>
      <c r="X18" s="156" t="s">
        <v>199</v>
      </c>
      <c r="Y18" s="156" t="s">
        <v>200</v>
      </c>
      <c r="Z18" s="146"/>
      <c r="AA18" s="146"/>
      <c r="AB18" s="146"/>
      <c r="AC18" s="146"/>
      <c r="AD18" s="146"/>
      <c r="AE18" s="146"/>
      <c r="AF18" s="146"/>
      <c r="AG18" s="146" t="s">
        <v>201</v>
      </c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</row>
    <row r="19" spans="1:60" ht="33.75" outlineLevel="1" x14ac:dyDescent="0.2">
      <c r="A19" s="173">
        <v>11</v>
      </c>
      <c r="B19" s="174" t="s">
        <v>1673</v>
      </c>
      <c r="C19" s="180" t="s">
        <v>1925</v>
      </c>
      <c r="D19" s="175" t="s">
        <v>533</v>
      </c>
      <c r="E19" s="176">
        <v>17600</v>
      </c>
      <c r="F19" s="177"/>
      <c r="G19" s="178">
        <f t="shared" si="0"/>
        <v>0</v>
      </c>
      <c r="H19" s="157">
        <v>0</v>
      </c>
      <c r="I19" s="156">
        <f t="shared" si="1"/>
        <v>0</v>
      </c>
      <c r="J19" s="157">
        <v>25</v>
      </c>
      <c r="K19" s="156">
        <f t="shared" si="2"/>
        <v>440000</v>
      </c>
      <c r="L19" s="156">
        <v>21</v>
      </c>
      <c r="M19" s="156">
        <f t="shared" si="3"/>
        <v>0</v>
      </c>
      <c r="N19" s="155">
        <v>0</v>
      </c>
      <c r="O19" s="155">
        <f t="shared" si="4"/>
        <v>0</v>
      </c>
      <c r="P19" s="155">
        <v>0</v>
      </c>
      <c r="Q19" s="155">
        <f t="shared" si="5"/>
        <v>0</v>
      </c>
      <c r="R19" s="156"/>
      <c r="S19" s="156" t="s">
        <v>197</v>
      </c>
      <c r="T19" s="156" t="s">
        <v>198</v>
      </c>
      <c r="U19" s="156">
        <v>0</v>
      </c>
      <c r="V19" s="156">
        <f t="shared" si="6"/>
        <v>0</v>
      </c>
      <c r="W19" s="156"/>
      <c r="X19" s="156" t="s">
        <v>199</v>
      </c>
      <c r="Y19" s="156" t="s">
        <v>200</v>
      </c>
      <c r="Z19" s="146"/>
      <c r="AA19" s="146"/>
      <c r="AB19" s="146"/>
      <c r="AC19" s="146"/>
      <c r="AD19" s="146"/>
      <c r="AE19" s="146"/>
      <c r="AF19" s="146"/>
      <c r="AG19" s="146" t="s">
        <v>201</v>
      </c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</row>
    <row r="20" spans="1:60" ht="22.5" outlineLevel="1" x14ac:dyDescent="0.2">
      <c r="A20" s="173">
        <v>12</v>
      </c>
      <c r="B20" s="174" t="s">
        <v>1675</v>
      </c>
      <c r="C20" s="180" t="s">
        <v>1926</v>
      </c>
      <c r="D20" s="175" t="s">
        <v>533</v>
      </c>
      <c r="E20" s="176">
        <v>110</v>
      </c>
      <c r="F20" s="177"/>
      <c r="G20" s="178">
        <f t="shared" si="0"/>
        <v>0</v>
      </c>
      <c r="H20" s="157">
        <v>0</v>
      </c>
      <c r="I20" s="156">
        <f t="shared" si="1"/>
        <v>0</v>
      </c>
      <c r="J20" s="157">
        <v>160</v>
      </c>
      <c r="K20" s="156">
        <f t="shared" si="2"/>
        <v>17600</v>
      </c>
      <c r="L20" s="156">
        <v>21</v>
      </c>
      <c r="M20" s="156">
        <f t="shared" si="3"/>
        <v>0</v>
      </c>
      <c r="N20" s="155">
        <v>0</v>
      </c>
      <c r="O20" s="155">
        <f t="shared" si="4"/>
        <v>0</v>
      </c>
      <c r="P20" s="155">
        <v>0</v>
      </c>
      <c r="Q20" s="155">
        <f t="shared" si="5"/>
        <v>0</v>
      </c>
      <c r="R20" s="156"/>
      <c r="S20" s="156" t="s">
        <v>197</v>
      </c>
      <c r="T20" s="156" t="s">
        <v>198</v>
      </c>
      <c r="U20" s="156">
        <v>0</v>
      </c>
      <c r="V20" s="156">
        <f t="shared" si="6"/>
        <v>0</v>
      </c>
      <c r="W20" s="156"/>
      <c r="X20" s="156" t="s">
        <v>199</v>
      </c>
      <c r="Y20" s="156" t="s">
        <v>200</v>
      </c>
      <c r="Z20" s="146"/>
      <c r="AA20" s="146"/>
      <c r="AB20" s="146"/>
      <c r="AC20" s="146"/>
      <c r="AD20" s="146"/>
      <c r="AE20" s="146"/>
      <c r="AF20" s="146"/>
      <c r="AG20" s="146" t="s">
        <v>201</v>
      </c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</row>
    <row r="21" spans="1:60" outlineLevel="1" x14ac:dyDescent="0.2">
      <c r="A21" s="173">
        <v>13</v>
      </c>
      <c r="B21" s="174" t="s">
        <v>1677</v>
      </c>
      <c r="C21" s="180" t="s">
        <v>1927</v>
      </c>
      <c r="D21" s="175" t="s">
        <v>533</v>
      </c>
      <c r="E21" s="176">
        <v>110</v>
      </c>
      <c r="F21" s="177"/>
      <c r="G21" s="178">
        <f t="shared" si="0"/>
        <v>0</v>
      </c>
      <c r="H21" s="157">
        <v>0</v>
      </c>
      <c r="I21" s="156">
        <f t="shared" si="1"/>
        <v>0</v>
      </c>
      <c r="J21" s="157">
        <v>5</v>
      </c>
      <c r="K21" s="156">
        <f t="shared" si="2"/>
        <v>550</v>
      </c>
      <c r="L21" s="156">
        <v>21</v>
      </c>
      <c r="M21" s="156">
        <f t="shared" si="3"/>
        <v>0</v>
      </c>
      <c r="N21" s="155">
        <v>0</v>
      </c>
      <c r="O21" s="155">
        <f t="shared" si="4"/>
        <v>0</v>
      </c>
      <c r="P21" s="155">
        <v>0</v>
      </c>
      <c r="Q21" s="155">
        <f t="shared" si="5"/>
        <v>0</v>
      </c>
      <c r="R21" s="156"/>
      <c r="S21" s="156" t="s">
        <v>197</v>
      </c>
      <c r="T21" s="156" t="s">
        <v>198</v>
      </c>
      <c r="U21" s="156">
        <v>0</v>
      </c>
      <c r="V21" s="156">
        <f t="shared" si="6"/>
        <v>0</v>
      </c>
      <c r="W21" s="156"/>
      <c r="X21" s="156" t="s">
        <v>199</v>
      </c>
      <c r="Y21" s="156" t="s">
        <v>200</v>
      </c>
      <c r="Z21" s="146"/>
      <c r="AA21" s="146"/>
      <c r="AB21" s="146"/>
      <c r="AC21" s="146"/>
      <c r="AD21" s="146"/>
      <c r="AE21" s="146"/>
      <c r="AF21" s="146"/>
      <c r="AG21" s="146" t="s">
        <v>201</v>
      </c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</row>
    <row r="22" spans="1:60" ht="33.75" outlineLevel="1" x14ac:dyDescent="0.2">
      <c r="A22" s="173">
        <v>14</v>
      </c>
      <c r="B22" s="174" t="s">
        <v>1679</v>
      </c>
      <c r="C22" s="180" t="s">
        <v>1928</v>
      </c>
      <c r="D22" s="175" t="s">
        <v>533</v>
      </c>
      <c r="E22" s="176">
        <v>220</v>
      </c>
      <c r="F22" s="177"/>
      <c r="G22" s="178">
        <f t="shared" si="0"/>
        <v>0</v>
      </c>
      <c r="H22" s="157">
        <v>0</v>
      </c>
      <c r="I22" s="156">
        <f t="shared" si="1"/>
        <v>0</v>
      </c>
      <c r="J22" s="157">
        <v>110</v>
      </c>
      <c r="K22" s="156">
        <f t="shared" si="2"/>
        <v>24200</v>
      </c>
      <c r="L22" s="156">
        <v>21</v>
      </c>
      <c r="M22" s="156">
        <f t="shared" si="3"/>
        <v>0</v>
      </c>
      <c r="N22" s="155">
        <v>0</v>
      </c>
      <c r="O22" s="155">
        <f t="shared" si="4"/>
        <v>0</v>
      </c>
      <c r="P22" s="155">
        <v>0</v>
      </c>
      <c r="Q22" s="155">
        <f t="shared" si="5"/>
        <v>0</v>
      </c>
      <c r="R22" s="156"/>
      <c r="S22" s="156" t="s">
        <v>197</v>
      </c>
      <c r="T22" s="156" t="s">
        <v>198</v>
      </c>
      <c r="U22" s="156">
        <v>0</v>
      </c>
      <c r="V22" s="156">
        <f t="shared" si="6"/>
        <v>0</v>
      </c>
      <c r="W22" s="156"/>
      <c r="X22" s="156" t="s">
        <v>199</v>
      </c>
      <c r="Y22" s="156" t="s">
        <v>200</v>
      </c>
      <c r="Z22" s="146"/>
      <c r="AA22" s="146"/>
      <c r="AB22" s="146"/>
      <c r="AC22" s="146"/>
      <c r="AD22" s="146"/>
      <c r="AE22" s="146"/>
      <c r="AF22" s="146"/>
      <c r="AG22" s="146" t="s">
        <v>201</v>
      </c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</row>
    <row r="23" spans="1:60" ht="22.5" outlineLevel="1" x14ac:dyDescent="0.2">
      <c r="A23" s="173">
        <v>15</v>
      </c>
      <c r="B23" s="174" t="s">
        <v>1681</v>
      </c>
      <c r="C23" s="180" t="s">
        <v>1929</v>
      </c>
      <c r="D23" s="175" t="s">
        <v>533</v>
      </c>
      <c r="E23" s="176">
        <v>10</v>
      </c>
      <c r="F23" s="177"/>
      <c r="G23" s="178">
        <f t="shared" si="0"/>
        <v>0</v>
      </c>
      <c r="H23" s="157">
        <v>0</v>
      </c>
      <c r="I23" s="156">
        <f t="shared" si="1"/>
        <v>0</v>
      </c>
      <c r="J23" s="157">
        <v>40</v>
      </c>
      <c r="K23" s="156">
        <f t="shared" si="2"/>
        <v>400</v>
      </c>
      <c r="L23" s="156">
        <v>21</v>
      </c>
      <c r="M23" s="156">
        <f t="shared" si="3"/>
        <v>0</v>
      </c>
      <c r="N23" s="155">
        <v>0</v>
      </c>
      <c r="O23" s="155">
        <f t="shared" si="4"/>
        <v>0</v>
      </c>
      <c r="P23" s="155">
        <v>0</v>
      </c>
      <c r="Q23" s="155">
        <f t="shared" si="5"/>
        <v>0</v>
      </c>
      <c r="R23" s="156"/>
      <c r="S23" s="156" t="s">
        <v>197</v>
      </c>
      <c r="T23" s="156" t="s">
        <v>198</v>
      </c>
      <c r="U23" s="156">
        <v>0</v>
      </c>
      <c r="V23" s="156">
        <f t="shared" si="6"/>
        <v>0</v>
      </c>
      <c r="W23" s="156"/>
      <c r="X23" s="156" t="s">
        <v>199</v>
      </c>
      <c r="Y23" s="156" t="s">
        <v>200</v>
      </c>
      <c r="Z23" s="146"/>
      <c r="AA23" s="146"/>
      <c r="AB23" s="146"/>
      <c r="AC23" s="146"/>
      <c r="AD23" s="146"/>
      <c r="AE23" s="146"/>
      <c r="AF23" s="146"/>
      <c r="AG23" s="146" t="s">
        <v>201</v>
      </c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</row>
    <row r="24" spans="1:60" ht="22.5" outlineLevel="1" x14ac:dyDescent="0.2">
      <c r="A24" s="173">
        <v>16</v>
      </c>
      <c r="B24" s="174" t="s">
        <v>1683</v>
      </c>
      <c r="C24" s="180" t="s">
        <v>1930</v>
      </c>
      <c r="D24" s="175" t="s">
        <v>533</v>
      </c>
      <c r="E24" s="176">
        <v>40</v>
      </c>
      <c r="F24" s="177"/>
      <c r="G24" s="178">
        <f t="shared" si="0"/>
        <v>0</v>
      </c>
      <c r="H24" s="157">
        <v>0</v>
      </c>
      <c r="I24" s="156">
        <f t="shared" si="1"/>
        <v>0</v>
      </c>
      <c r="J24" s="157">
        <v>70</v>
      </c>
      <c r="K24" s="156">
        <f t="shared" si="2"/>
        <v>2800</v>
      </c>
      <c r="L24" s="156">
        <v>21</v>
      </c>
      <c r="M24" s="156">
        <f t="shared" si="3"/>
        <v>0</v>
      </c>
      <c r="N24" s="155">
        <v>0</v>
      </c>
      <c r="O24" s="155">
        <f t="shared" si="4"/>
        <v>0</v>
      </c>
      <c r="P24" s="155">
        <v>0</v>
      </c>
      <c r="Q24" s="155">
        <f t="shared" si="5"/>
        <v>0</v>
      </c>
      <c r="R24" s="156"/>
      <c r="S24" s="156" t="s">
        <v>197</v>
      </c>
      <c r="T24" s="156" t="s">
        <v>198</v>
      </c>
      <c r="U24" s="156">
        <v>0</v>
      </c>
      <c r="V24" s="156">
        <f t="shared" si="6"/>
        <v>0</v>
      </c>
      <c r="W24" s="156"/>
      <c r="X24" s="156" t="s">
        <v>199</v>
      </c>
      <c r="Y24" s="156" t="s">
        <v>200</v>
      </c>
      <c r="Z24" s="146"/>
      <c r="AA24" s="146"/>
      <c r="AB24" s="146"/>
      <c r="AC24" s="146"/>
      <c r="AD24" s="146"/>
      <c r="AE24" s="146"/>
      <c r="AF24" s="146"/>
      <c r="AG24" s="146" t="s">
        <v>201</v>
      </c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</row>
    <row r="25" spans="1:60" ht="22.5" outlineLevel="1" x14ac:dyDescent="0.2">
      <c r="A25" s="173">
        <v>17</v>
      </c>
      <c r="B25" s="174" t="s">
        <v>1685</v>
      </c>
      <c r="C25" s="180" t="s">
        <v>1931</v>
      </c>
      <c r="D25" s="175" t="s">
        <v>533</v>
      </c>
      <c r="E25" s="176">
        <v>40</v>
      </c>
      <c r="F25" s="177"/>
      <c r="G25" s="178">
        <f t="shared" si="0"/>
        <v>0</v>
      </c>
      <c r="H25" s="157">
        <v>0</v>
      </c>
      <c r="I25" s="156">
        <f t="shared" si="1"/>
        <v>0</v>
      </c>
      <c r="J25" s="157">
        <v>90</v>
      </c>
      <c r="K25" s="156">
        <f t="shared" si="2"/>
        <v>3600</v>
      </c>
      <c r="L25" s="156">
        <v>21</v>
      </c>
      <c r="M25" s="156">
        <f t="shared" si="3"/>
        <v>0</v>
      </c>
      <c r="N25" s="155">
        <v>0</v>
      </c>
      <c r="O25" s="155">
        <f t="shared" si="4"/>
        <v>0</v>
      </c>
      <c r="P25" s="155">
        <v>0</v>
      </c>
      <c r="Q25" s="155">
        <f t="shared" si="5"/>
        <v>0</v>
      </c>
      <c r="R25" s="156"/>
      <c r="S25" s="156" t="s">
        <v>197</v>
      </c>
      <c r="T25" s="156" t="s">
        <v>198</v>
      </c>
      <c r="U25" s="156">
        <v>0</v>
      </c>
      <c r="V25" s="156">
        <f t="shared" si="6"/>
        <v>0</v>
      </c>
      <c r="W25" s="156"/>
      <c r="X25" s="156" t="s">
        <v>199</v>
      </c>
      <c r="Y25" s="156" t="s">
        <v>200</v>
      </c>
      <c r="Z25" s="146"/>
      <c r="AA25" s="146"/>
      <c r="AB25" s="146"/>
      <c r="AC25" s="146"/>
      <c r="AD25" s="146"/>
      <c r="AE25" s="146"/>
      <c r="AF25" s="146"/>
      <c r="AG25" s="146" t="s">
        <v>201</v>
      </c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</row>
    <row r="26" spans="1:60" ht="22.5" outlineLevel="1" x14ac:dyDescent="0.2">
      <c r="A26" s="173">
        <v>18</v>
      </c>
      <c r="B26" s="174" t="s">
        <v>1687</v>
      </c>
      <c r="C26" s="180" t="s">
        <v>1932</v>
      </c>
      <c r="D26" s="175" t="s">
        <v>533</v>
      </c>
      <c r="E26" s="176">
        <v>10</v>
      </c>
      <c r="F26" s="177"/>
      <c r="G26" s="178">
        <f t="shared" si="0"/>
        <v>0</v>
      </c>
      <c r="H26" s="157">
        <v>0</v>
      </c>
      <c r="I26" s="156">
        <f t="shared" si="1"/>
        <v>0</v>
      </c>
      <c r="J26" s="157">
        <v>140</v>
      </c>
      <c r="K26" s="156">
        <f t="shared" si="2"/>
        <v>1400</v>
      </c>
      <c r="L26" s="156">
        <v>21</v>
      </c>
      <c r="M26" s="156">
        <f t="shared" si="3"/>
        <v>0</v>
      </c>
      <c r="N26" s="155">
        <v>0</v>
      </c>
      <c r="O26" s="155">
        <f t="shared" si="4"/>
        <v>0</v>
      </c>
      <c r="P26" s="155">
        <v>0</v>
      </c>
      <c r="Q26" s="155">
        <f t="shared" si="5"/>
        <v>0</v>
      </c>
      <c r="R26" s="156"/>
      <c r="S26" s="156" t="s">
        <v>197</v>
      </c>
      <c r="T26" s="156" t="s">
        <v>198</v>
      </c>
      <c r="U26" s="156">
        <v>0</v>
      </c>
      <c r="V26" s="156">
        <f t="shared" si="6"/>
        <v>0</v>
      </c>
      <c r="W26" s="156"/>
      <c r="X26" s="156" t="s">
        <v>199</v>
      </c>
      <c r="Y26" s="156" t="s">
        <v>200</v>
      </c>
      <c r="Z26" s="146"/>
      <c r="AA26" s="146"/>
      <c r="AB26" s="146"/>
      <c r="AC26" s="146"/>
      <c r="AD26" s="146"/>
      <c r="AE26" s="146"/>
      <c r="AF26" s="146"/>
      <c r="AG26" s="146" t="s">
        <v>201</v>
      </c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</row>
    <row r="27" spans="1:60" ht="22.5" outlineLevel="1" x14ac:dyDescent="0.2">
      <c r="A27" s="173">
        <v>19</v>
      </c>
      <c r="B27" s="174" t="s">
        <v>1689</v>
      </c>
      <c r="C27" s="180" t="s">
        <v>1933</v>
      </c>
      <c r="D27" s="175" t="s">
        <v>533</v>
      </c>
      <c r="E27" s="176">
        <v>10</v>
      </c>
      <c r="F27" s="177"/>
      <c r="G27" s="178">
        <f t="shared" si="0"/>
        <v>0</v>
      </c>
      <c r="H27" s="157">
        <v>0</v>
      </c>
      <c r="I27" s="156">
        <f t="shared" si="1"/>
        <v>0</v>
      </c>
      <c r="J27" s="157">
        <v>70</v>
      </c>
      <c r="K27" s="156">
        <f t="shared" si="2"/>
        <v>700</v>
      </c>
      <c r="L27" s="156">
        <v>21</v>
      </c>
      <c r="M27" s="156">
        <f t="shared" si="3"/>
        <v>0</v>
      </c>
      <c r="N27" s="155">
        <v>0</v>
      </c>
      <c r="O27" s="155">
        <f t="shared" si="4"/>
        <v>0</v>
      </c>
      <c r="P27" s="155">
        <v>0</v>
      </c>
      <c r="Q27" s="155">
        <f t="shared" si="5"/>
        <v>0</v>
      </c>
      <c r="R27" s="156"/>
      <c r="S27" s="156" t="s">
        <v>197</v>
      </c>
      <c r="T27" s="156" t="s">
        <v>198</v>
      </c>
      <c r="U27" s="156">
        <v>0</v>
      </c>
      <c r="V27" s="156">
        <f t="shared" si="6"/>
        <v>0</v>
      </c>
      <c r="W27" s="156"/>
      <c r="X27" s="156" t="s">
        <v>199</v>
      </c>
      <c r="Y27" s="156" t="s">
        <v>200</v>
      </c>
      <c r="Z27" s="146"/>
      <c r="AA27" s="146"/>
      <c r="AB27" s="146"/>
      <c r="AC27" s="146"/>
      <c r="AD27" s="146"/>
      <c r="AE27" s="146"/>
      <c r="AF27" s="146"/>
      <c r="AG27" s="146" t="s">
        <v>201</v>
      </c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</row>
    <row r="28" spans="1:60" ht="22.5" outlineLevel="1" x14ac:dyDescent="0.2">
      <c r="A28" s="173">
        <v>20</v>
      </c>
      <c r="B28" s="174" t="s">
        <v>1691</v>
      </c>
      <c r="C28" s="180" t="s">
        <v>1934</v>
      </c>
      <c r="D28" s="175" t="s">
        <v>533</v>
      </c>
      <c r="E28" s="176">
        <v>1</v>
      </c>
      <c r="F28" s="177"/>
      <c r="G28" s="178">
        <f t="shared" si="0"/>
        <v>0</v>
      </c>
      <c r="H28" s="157">
        <v>0</v>
      </c>
      <c r="I28" s="156">
        <f t="shared" si="1"/>
        <v>0</v>
      </c>
      <c r="J28" s="157">
        <v>25000</v>
      </c>
      <c r="K28" s="156">
        <f t="shared" si="2"/>
        <v>25000</v>
      </c>
      <c r="L28" s="156">
        <v>21</v>
      </c>
      <c r="M28" s="156">
        <f t="shared" si="3"/>
        <v>0</v>
      </c>
      <c r="N28" s="155">
        <v>0</v>
      </c>
      <c r="O28" s="155">
        <f t="shared" si="4"/>
        <v>0</v>
      </c>
      <c r="P28" s="155">
        <v>0</v>
      </c>
      <c r="Q28" s="155">
        <f t="shared" si="5"/>
        <v>0</v>
      </c>
      <c r="R28" s="156"/>
      <c r="S28" s="156" t="s">
        <v>197</v>
      </c>
      <c r="T28" s="156" t="s">
        <v>198</v>
      </c>
      <c r="U28" s="156">
        <v>0</v>
      </c>
      <c r="V28" s="156">
        <f t="shared" si="6"/>
        <v>0</v>
      </c>
      <c r="W28" s="156"/>
      <c r="X28" s="156" t="s">
        <v>199</v>
      </c>
      <c r="Y28" s="156" t="s">
        <v>200</v>
      </c>
      <c r="Z28" s="146"/>
      <c r="AA28" s="146"/>
      <c r="AB28" s="146"/>
      <c r="AC28" s="146"/>
      <c r="AD28" s="146"/>
      <c r="AE28" s="146"/>
      <c r="AF28" s="146"/>
      <c r="AG28" s="146" t="s">
        <v>201</v>
      </c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</row>
    <row r="29" spans="1:60" outlineLevel="1" x14ac:dyDescent="0.2">
      <c r="A29" s="173">
        <v>21</v>
      </c>
      <c r="B29" s="174" t="s">
        <v>1693</v>
      </c>
      <c r="C29" s="180" t="s">
        <v>1935</v>
      </c>
      <c r="D29" s="175" t="s">
        <v>344</v>
      </c>
      <c r="E29" s="176">
        <v>10</v>
      </c>
      <c r="F29" s="177"/>
      <c r="G29" s="178">
        <f t="shared" si="0"/>
        <v>0</v>
      </c>
      <c r="H29" s="157">
        <v>0</v>
      </c>
      <c r="I29" s="156">
        <f t="shared" si="1"/>
        <v>0</v>
      </c>
      <c r="J29" s="157">
        <v>650</v>
      </c>
      <c r="K29" s="156">
        <f t="shared" si="2"/>
        <v>6500</v>
      </c>
      <c r="L29" s="156">
        <v>21</v>
      </c>
      <c r="M29" s="156">
        <f t="shared" si="3"/>
        <v>0</v>
      </c>
      <c r="N29" s="155">
        <v>0</v>
      </c>
      <c r="O29" s="155">
        <f t="shared" si="4"/>
        <v>0</v>
      </c>
      <c r="P29" s="155">
        <v>0</v>
      </c>
      <c r="Q29" s="155">
        <f t="shared" si="5"/>
        <v>0</v>
      </c>
      <c r="R29" s="156"/>
      <c r="S29" s="156" t="s">
        <v>197</v>
      </c>
      <c r="T29" s="156" t="s">
        <v>198</v>
      </c>
      <c r="U29" s="156">
        <v>0</v>
      </c>
      <c r="V29" s="156">
        <f t="shared" si="6"/>
        <v>0</v>
      </c>
      <c r="W29" s="156"/>
      <c r="X29" s="156" t="s">
        <v>199</v>
      </c>
      <c r="Y29" s="156" t="s">
        <v>200</v>
      </c>
      <c r="Z29" s="146"/>
      <c r="AA29" s="146"/>
      <c r="AB29" s="146"/>
      <c r="AC29" s="146"/>
      <c r="AD29" s="146"/>
      <c r="AE29" s="146"/>
      <c r="AF29" s="146"/>
      <c r="AG29" s="146" t="s">
        <v>201</v>
      </c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</row>
    <row r="30" spans="1:60" outlineLevel="1" x14ac:dyDescent="0.2">
      <c r="A30" s="173">
        <v>22</v>
      </c>
      <c r="B30" s="174" t="s">
        <v>1695</v>
      </c>
      <c r="C30" s="180" t="s">
        <v>1936</v>
      </c>
      <c r="D30" s="175" t="s">
        <v>344</v>
      </c>
      <c r="E30" s="176">
        <v>80</v>
      </c>
      <c r="F30" s="177"/>
      <c r="G30" s="178">
        <f t="shared" si="0"/>
        <v>0</v>
      </c>
      <c r="H30" s="157">
        <v>0</v>
      </c>
      <c r="I30" s="156">
        <f t="shared" si="1"/>
        <v>0</v>
      </c>
      <c r="J30" s="157">
        <v>411</v>
      </c>
      <c r="K30" s="156">
        <f t="shared" si="2"/>
        <v>32880</v>
      </c>
      <c r="L30" s="156">
        <v>21</v>
      </c>
      <c r="M30" s="156">
        <f t="shared" si="3"/>
        <v>0</v>
      </c>
      <c r="N30" s="155">
        <v>0</v>
      </c>
      <c r="O30" s="155">
        <f t="shared" si="4"/>
        <v>0</v>
      </c>
      <c r="P30" s="155">
        <v>0</v>
      </c>
      <c r="Q30" s="155">
        <f t="shared" si="5"/>
        <v>0</v>
      </c>
      <c r="R30" s="156"/>
      <c r="S30" s="156" t="s">
        <v>197</v>
      </c>
      <c r="T30" s="156" t="s">
        <v>198</v>
      </c>
      <c r="U30" s="156">
        <v>0</v>
      </c>
      <c r="V30" s="156">
        <f t="shared" si="6"/>
        <v>0</v>
      </c>
      <c r="W30" s="156"/>
      <c r="X30" s="156" t="s">
        <v>199</v>
      </c>
      <c r="Y30" s="156" t="s">
        <v>200</v>
      </c>
      <c r="Z30" s="146"/>
      <c r="AA30" s="146"/>
      <c r="AB30" s="146"/>
      <c r="AC30" s="146"/>
      <c r="AD30" s="146"/>
      <c r="AE30" s="146"/>
      <c r="AF30" s="146"/>
      <c r="AG30" s="146" t="s">
        <v>201</v>
      </c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</row>
    <row r="31" spans="1:60" outlineLevel="1" x14ac:dyDescent="0.2">
      <c r="A31" s="173">
        <v>23</v>
      </c>
      <c r="B31" s="174" t="s">
        <v>1697</v>
      </c>
      <c r="C31" s="180" t="s">
        <v>1937</v>
      </c>
      <c r="D31" s="175" t="s">
        <v>533</v>
      </c>
      <c r="E31" s="176">
        <v>330</v>
      </c>
      <c r="F31" s="177"/>
      <c r="G31" s="178">
        <f t="shared" si="0"/>
        <v>0</v>
      </c>
      <c r="H31" s="157">
        <v>0</v>
      </c>
      <c r="I31" s="156">
        <f t="shared" si="1"/>
        <v>0</v>
      </c>
      <c r="J31" s="157">
        <v>56.25</v>
      </c>
      <c r="K31" s="156">
        <f t="shared" si="2"/>
        <v>18562.5</v>
      </c>
      <c r="L31" s="156">
        <v>21</v>
      </c>
      <c r="M31" s="156">
        <f t="shared" si="3"/>
        <v>0</v>
      </c>
      <c r="N31" s="155">
        <v>0</v>
      </c>
      <c r="O31" s="155">
        <f t="shared" si="4"/>
        <v>0</v>
      </c>
      <c r="P31" s="155">
        <v>0</v>
      </c>
      <c r="Q31" s="155">
        <f t="shared" si="5"/>
        <v>0</v>
      </c>
      <c r="R31" s="156"/>
      <c r="S31" s="156" t="s">
        <v>197</v>
      </c>
      <c r="T31" s="156" t="s">
        <v>198</v>
      </c>
      <c r="U31" s="156">
        <v>0</v>
      </c>
      <c r="V31" s="156">
        <f t="shared" si="6"/>
        <v>0</v>
      </c>
      <c r="W31" s="156"/>
      <c r="X31" s="156" t="s">
        <v>199</v>
      </c>
      <c r="Y31" s="156" t="s">
        <v>200</v>
      </c>
      <c r="Z31" s="146"/>
      <c r="AA31" s="146"/>
      <c r="AB31" s="146"/>
      <c r="AC31" s="146"/>
      <c r="AD31" s="146"/>
      <c r="AE31" s="146"/>
      <c r="AF31" s="146"/>
      <c r="AG31" s="146" t="s">
        <v>201</v>
      </c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</row>
    <row r="32" spans="1:60" outlineLevel="1" x14ac:dyDescent="0.2">
      <c r="A32" s="173">
        <v>24</v>
      </c>
      <c r="B32" s="174" t="s">
        <v>1699</v>
      </c>
      <c r="C32" s="180" t="s">
        <v>1938</v>
      </c>
      <c r="D32" s="175" t="s">
        <v>344</v>
      </c>
      <c r="E32" s="176">
        <v>1320</v>
      </c>
      <c r="F32" s="177"/>
      <c r="G32" s="178">
        <f t="shared" si="0"/>
        <v>0</v>
      </c>
      <c r="H32" s="157">
        <v>0</v>
      </c>
      <c r="I32" s="156">
        <f t="shared" si="1"/>
        <v>0</v>
      </c>
      <c r="J32" s="157">
        <v>63.75</v>
      </c>
      <c r="K32" s="156">
        <f t="shared" si="2"/>
        <v>84150</v>
      </c>
      <c r="L32" s="156">
        <v>21</v>
      </c>
      <c r="M32" s="156">
        <f t="shared" si="3"/>
        <v>0</v>
      </c>
      <c r="N32" s="155">
        <v>0</v>
      </c>
      <c r="O32" s="155">
        <f t="shared" si="4"/>
        <v>0</v>
      </c>
      <c r="P32" s="155">
        <v>0</v>
      </c>
      <c r="Q32" s="155">
        <f t="shared" si="5"/>
        <v>0</v>
      </c>
      <c r="R32" s="156"/>
      <c r="S32" s="156" t="s">
        <v>197</v>
      </c>
      <c r="T32" s="156" t="s">
        <v>198</v>
      </c>
      <c r="U32" s="156">
        <v>0</v>
      </c>
      <c r="V32" s="156">
        <f t="shared" si="6"/>
        <v>0</v>
      </c>
      <c r="W32" s="156"/>
      <c r="X32" s="156" t="s">
        <v>199</v>
      </c>
      <c r="Y32" s="156" t="s">
        <v>200</v>
      </c>
      <c r="Z32" s="146"/>
      <c r="AA32" s="146"/>
      <c r="AB32" s="146"/>
      <c r="AC32" s="146"/>
      <c r="AD32" s="146"/>
      <c r="AE32" s="146"/>
      <c r="AF32" s="146"/>
      <c r="AG32" s="146" t="s">
        <v>201</v>
      </c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</row>
    <row r="33" spans="1:60" outlineLevel="1" x14ac:dyDescent="0.2">
      <c r="A33" s="173">
        <v>25</v>
      </c>
      <c r="B33" s="174" t="s">
        <v>1701</v>
      </c>
      <c r="C33" s="180" t="s">
        <v>1939</v>
      </c>
      <c r="D33" s="175" t="s">
        <v>344</v>
      </c>
      <c r="E33" s="176">
        <v>1320</v>
      </c>
      <c r="F33" s="177"/>
      <c r="G33" s="178">
        <f t="shared" si="0"/>
        <v>0</v>
      </c>
      <c r="H33" s="157">
        <v>0</v>
      </c>
      <c r="I33" s="156">
        <f t="shared" si="1"/>
        <v>0</v>
      </c>
      <c r="J33" s="157">
        <v>12.5</v>
      </c>
      <c r="K33" s="156">
        <f t="shared" si="2"/>
        <v>16500</v>
      </c>
      <c r="L33" s="156">
        <v>21</v>
      </c>
      <c r="M33" s="156">
        <f t="shared" si="3"/>
        <v>0</v>
      </c>
      <c r="N33" s="155">
        <v>0</v>
      </c>
      <c r="O33" s="155">
        <f t="shared" si="4"/>
        <v>0</v>
      </c>
      <c r="P33" s="155">
        <v>0</v>
      </c>
      <c r="Q33" s="155">
        <f t="shared" si="5"/>
        <v>0</v>
      </c>
      <c r="R33" s="156"/>
      <c r="S33" s="156" t="s">
        <v>197</v>
      </c>
      <c r="T33" s="156" t="s">
        <v>198</v>
      </c>
      <c r="U33" s="156">
        <v>0</v>
      </c>
      <c r="V33" s="156">
        <f t="shared" si="6"/>
        <v>0</v>
      </c>
      <c r="W33" s="156"/>
      <c r="X33" s="156" t="s">
        <v>199</v>
      </c>
      <c r="Y33" s="156" t="s">
        <v>200</v>
      </c>
      <c r="Z33" s="146"/>
      <c r="AA33" s="146"/>
      <c r="AB33" s="146"/>
      <c r="AC33" s="146"/>
      <c r="AD33" s="146"/>
      <c r="AE33" s="146"/>
      <c r="AF33" s="146"/>
      <c r="AG33" s="146" t="s">
        <v>201</v>
      </c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</row>
    <row r="34" spans="1:60" outlineLevel="1" x14ac:dyDescent="0.2">
      <c r="A34" s="173">
        <v>26</v>
      </c>
      <c r="B34" s="174" t="s">
        <v>1703</v>
      </c>
      <c r="C34" s="180" t="s">
        <v>1940</v>
      </c>
      <c r="D34" s="175" t="s">
        <v>344</v>
      </c>
      <c r="E34" s="176">
        <v>1320</v>
      </c>
      <c r="F34" s="177"/>
      <c r="G34" s="178">
        <f t="shared" si="0"/>
        <v>0</v>
      </c>
      <c r="H34" s="157">
        <v>0</v>
      </c>
      <c r="I34" s="156">
        <f t="shared" si="1"/>
        <v>0</v>
      </c>
      <c r="J34" s="157">
        <v>2.5</v>
      </c>
      <c r="K34" s="156">
        <f t="shared" si="2"/>
        <v>3300</v>
      </c>
      <c r="L34" s="156">
        <v>21</v>
      </c>
      <c r="M34" s="156">
        <f t="shared" si="3"/>
        <v>0</v>
      </c>
      <c r="N34" s="155">
        <v>0</v>
      </c>
      <c r="O34" s="155">
        <f t="shared" si="4"/>
        <v>0</v>
      </c>
      <c r="P34" s="155">
        <v>0</v>
      </c>
      <c r="Q34" s="155">
        <f t="shared" si="5"/>
        <v>0</v>
      </c>
      <c r="R34" s="156"/>
      <c r="S34" s="156" t="s">
        <v>197</v>
      </c>
      <c r="T34" s="156" t="s">
        <v>198</v>
      </c>
      <c r="U34" s="156">
        <v>0</v>
      </c>
      <c r="V34" s="156">
        <f t="shared" si="6"/>
        <v>0</v>
      </c>
      <c r="W34" s="156"/>
      <c r="X34" s="156" t="s">
        <v>199</v>
      </c>
      <c r="Y34" s="156" t="s">
        <v>200</v>
      </c>
      <c r="Z34" s="146"/>
      <c r="AA34" s="146"/>
      <c r="AB34" s="146"/>
      <c r="AC34" s="146"/>
      <c r="AD34" s="146"/>
      <c r="AE34" s="146"/>
      <c r="AF34" s="146"/>
      <c r="AG34" s="146" t="s">
        <v>201</v>
      </c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</row>
    <row r="35" spans="1:60" ht="22.5" outlineLevel="1" x14ac:dyDescent="0.2">
      <c r="A35" s="173">
        <v>27</v>
      </c>
      <c r="B35" s="174" t="s">
        <v>1705</v>
      </c>
      <c r="C35" s="180" t="s">
        <v>1941</v>
      </c>
      <c r="D35" s="175" t="s">
        <v>533</v>
      </c>
      <c r="E35" s="176">
        <v>10</v>
      </c>
      <c r="F35" s="177"/>
      <c r="G35" s="178">
        <f t="shared" si="0"/>
        <v>0</v>
      </c>
      <c r="H35" s="157">
        <v>0</v>
      </c>
      <c r="I35" s="156">
        <f t="shared" si="1"/>
        <v>0</v>
      </c>
      <c r="J35" s="157">
        <v>312.5</v>
      </c>
      <c r="K35" s="156">
        <f t="shared" si="2"/>
        <v>3125</v>
      </c>
      <c r="L35" s="156">
        <v>21</v>
      </c>
      <c r="M35" s="156">
        <f t="shared" si="3"/>
        <v>0</v>
      </c>
      <c r="N35" s="155">
        <v>0</v>
      </c>
      <c r="O35" s="155">
        <f t="shared" si="4"/>
        <v>0</v>
      </c>
      <c r="P35" s="155">
        <v>0</v>
      </c>
      <c r="Q35" s="155">
        <f t="shared" si="5"/>
        <v>0</v>
      </c>
      <c r="R35" s="156"/>
      <c r="S35" s="156" t="s">
        <v>197</v>
      </c>
      <c r="T35" s="156" t="s">
        <v>198</v>
      </c>
      <c r="U35" s="156">
        <v>0</v>
      </c>
      <c r="V35" s="156">
        <f t="shared" si="6"/>
        <v>0</v>
      </c>
      <c r="W35" s="156"/>
      <c r="X35" s="156" t="s">
        <v>199</v>
      </c>
      <c r="Y35" s="156" t="s">
        <v>200</v>
      </c>
      <c r="Z35" s="146"/>
      <c r="AA35" s="146"/>
      <c r="AB35" s="146"/>
      <c r="AC35" s="146"/>
      <c r="AD35" s="146"/>
      <c r="AE35" s="146"/>
      <c r="AF35" s="146"/>
      <c r="AG35" s="146" t="s">
        <v>201</v>
      </c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</row>
    <row r="36" spans="1:60" outlineLevel="1" x14ac:dyDescent="0.2">
      <c r="A36" s="173">
        <v>28</v>
      </c>
      <c r="B36" s="174" t="s">
        <v>1707</v>
      </c>
      <c r="C36" s="180" t="s">
        <v>1942</v>
      </c>
      <c r="D36" s="175" t="s">
        <v>533</v>
      </c>
      <c r="E36" s="176">
        <v>1</v>
      </c>
      <c r="F36" s="177"/>
      <c r="G36" s="178">
        <f t="shared" si="0"/>
        <v>0</v>
      </c>
      <c r="H36" s="157">
        <v>0</v>
      </c>
      <c r="I36" s="156">
        <f t="shared" si="1"/>
        <v>0</v>
      </c>
      <c r="J36" s="157">
        <v>5000</v>
      </c>
      <c r="K36" s="156">
        <f t="shared" si="2"/>
        <v>5000</v>
      </c>
      <c r="L36" s="156">
        <v>21</v>
      </c>
      <c r="M36" s="156">
        <f t="shared" si="3"/>
        <v>0</v>
      </c>
      <c r="N36" s="155">
        <v>0</v>
      </c>
      <c r="O36" s="155">
        <f t="shared" si="4"/>
        <v>0</v>
      </c>
      <c r="P36" s="155">
        <v>0</v>
      </c>
      <c r="Q36" s="155">
        <f t="shared" si="5"/>
        <v>0</v>
      </c>
      <c r="R36" s="156"/>
      <c r="S36" s="156" t="s">
        <v>197</v>
      </c>
      <c r="T36" s="156" t="s">
        <v>198</v>
      </c>
      <c r="U36" s="156">
        <v>0</v>
      </c>
      <c r="V36" s="156">
        <f t="shared" si="6"/>
        <v>0</v>
      </c>
      <c r="W36" s="156"/>
      <c r="X36" s="156" t="s">
        <v>199</v>
      </c>
      <c r="Y36" s="156" t="s">
        <v>200</v>
      </c>
      <c r="Z36" s="146"/>
      <c r="AA36" s="146"/>
      <c r="AB36" s="146"/>
      <c r="AC36" s="146"/>
      <c r="AD36" s="146"/>
      <c r="AE36" s="146"/>
      <c r="AF36" s="146"/>
      <c r="AG36" s="146" t="s">
        <v>201</v>
      </c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</row>
    <row r="37" spans="1:60" x14ac:dyDescent="0.2">
      <c r="A37" s="160" t="s">
        <v>192</v>
      </c>
      <c r="B37" s="161" t="s">
        <v>71</v>
      </c>
      <c r="C37" s="179" t="s">
        <v>72</v>
      </c>
      <c r="D37" s="162"/>
      <c r="E37" s="163"/>
      <c r="F37" s="164"/>
      <c r="G37" s="165">
        <f>SUMIF(AG38:AG53,"&lt;&gt;NOR",G38:G53)</f>
        <v>0</v>
      </c>
      <c r="H37" s="159"/>
      <c r="I37" s="159">
        <f>SUM(I38:I53)</f>
        <v>0</v>
      </c>
      <c r="J37" s="159"/>
      <c r="K37" s="159">
        <f>SUM(K38:K53)</f>
        <v>793349</v>
      </c>
      <c r="L37" s="159"/>
      <c r="M37" s="159">
        <f>SUM(M38:M53)</f>
        <v>0</v>
      </c>
      <c r="N37" s="158"/>
      <c r="O37" s="158">
        <f>SUM(O38:O53)</f>
        <v>0</v>
      </c>
      <c r="P37" s="158"/>
      <c r="Q37" s="158">
        <f>SUM(Q38:Q53)</f>
        <v>0</v>
      </c>
      <c r="R37" s="159"/>
      <c r="S37" s="159"/>
      <c r="T37" s="159"/>
      <c r="U37" s="159"/>
      <c r="V37" s="159">
        <f>SUM(V38:V53)</f>
        <v>0</v>
      </c>
      <c r="W37" s="159"/>
      <c r="X37" s="159"/>
      <c r="Y37" s="159"/>
      <c r="AG37" t="s">
        <v>193</v>
      </c>
    </row>
    <row r="38" spans="1:60" ht="22.5" outlineLevel="1" x14ac:dyDescent="0.2">
      <c r="A38" s="173">
        <v>29</v>
      </c>
      <c r="B38" s="174" t="s">
        <v>1709</v>
      </c>
      <c r="C38" s="180" t="s">
        <v>1943</v>
      </c>
      <c r="D38" s="175" t="s">
        <v>533</v>
      </c>
      <c r="E38" s="176">
        <v>1</v>
      </c>
      <c r="F38" s="177"/>
      <c r="G38" s="178">
        <f t="shared" ref="G38:G53" si="7">ROUND(E38*F38,2)</f>
        <v>0</v>
      </c>
      <c r="H38" s="157">
        <v>0</v>
      </c>
      <c r="I38" s="156">
        <f t="shared" ref="I38:I53" si="8">ROUND(E38*H38,2)</f>
        <v>0</v>
      </c>
      <c r="J38" s="157">
        <v>71120</v>
      </c>
      <c r="K38" s="156">
        <f t="shared" ref="K38:K53" si="9">ROUND(E38*J38,2)</f>
        <v>71120</v>
      </c>
      <c r="L38" s="156">
        <v>21</v>
      </c>
      <c r="M38" s="156">
        <f t="shared" ref="M38:M53" si="10">G38*(1+L38/100)</f>
        <v>0</v>
      </c>
      <c r="N38" s="155">
        <v>0</v>
      </c>
      <c r="O38" s="155">
        <f t="shared" ref="O38:O53" si="11">ROUND(E38*N38,2)</f>
        <v>0</v>
      </c>
      <c r="P38" s="155">
        <v>0</v>
      </c>
      <c r="Q38" s="155">
        <f t="shared" ref="Q38:Q53" si="12">ROUND(E38*P38,2)</f>
        <v>0</v>
      </c>
      <c r="R38" s="156"/>
      <c r="S38" s="156" t="s">
        <v>197</v>
      </c>
      <c r="T38" s="156" t="s">
        <v>198</v>
      </c>
      <c r="U38" s="156">
        <v>0</v>
      </c>
      <c r="V38" s="156">
        <f t="shared" ref="V38:V53" si="13">ROUND(E38*U38,2)</f>
        <v>0</v>
      </c>
      <c r="W38" s="156"/>
      <c r="X38" s="156" t="s">
        <v>199</v>
      </c>
      <c r="Y38" s="156" t="s">
        <v>200</v>
      </c>
      <c r="Z38" s="146"/>
      <c r="AA38" s="146"/>
      <c r="AB38" s="146"/>
      <c r="AC38" s="146"/>
      <c r="AD38" s="146"/>
      <c r="AE38" s="146"/>
      <c r="AF38" s="146"/>
      <c r="AG38" s="146" t="s">
        <v>201</v>
      </c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</row>
    <row r="39" spans="1:60" ht="22.5" outlineLevel="1" x14ac:dyDescent="0.2">
      <c r="A39" s="173">
        <v>30</v>
      </c>
      <c r="B39" s="174" t="s">
        <v>1711</v>
      </c>
      <c r="C39" s="180" t="s">
        <v>1944</v>
      </c>
      <c r="D39" s="175" t="s">
        <v>533</v>
      </c>
      <c r="E39" s="176">
        <v>1</v>
      </c>
      <c r="F39" s="177"/>
      <c r="G39" s="178">
        <f t="shared" si="7"/>
        <v>0</v>
      </c>
      <c r="H39" s="157">
        <v>0</v>
      </c>
      <c r="I39" s="156">
        <f t="shared" si="8"/>
        <v>0</v>
      </c>
      <c r="J39" s="157">
        <v>62000</v>
      </c>
      <c r="K39" s="156">
        <f t="shared" si="9"/>
        <v>62000</v>
      </c>
      <c r="L39" s="156">
        <v>21</v>
      </c>
      <c r="M39" s="156">
        <f t="shared" si="10"/>
        <v>0</v>
      </c>
      <c r="N39" s="155">
        <v>0</v>
      </c>
      <c r="O39" s="155">
        <f t="shared" si="11"/>
        <v>0</v>
      </c>
      <c r="P39" s="155">
        <v>0</v>
      </c>
      <c r="Q39" s="155">
        <f t="shared" si="12"/>
        <v>0</v>
      </c>
      <c r="R39" s="156"/>
      <c r="S39" s="156" t="s">
        <v>197</v>
      </c>
      <c r="T39" s="156" t="s">
        <v>198</v>
      </c>
      <c r="U39" s="156">
        <v>0</v>
      </c>
      <c r="V39" s="156">
        <f t="shared" si="13"/>
        <v>0</v>
      </c>
      <c r="W39" s="156"/>
      <c r="X39" s="156" t="s">
        <v>199</v>
      </c>
      <c r="Y39" s="156" t="s">
        <v>200</v>
      </c>
      <c r="Z39" s="146"/>
      <c r="AA39" s="146"/>
      <c r="AB39" s="146"/>
      <c r="AC39" s="146"/>
      <c r="AD39" s="146"/>
      <c r="AE39" s="146"/>
      <c r="AF39" s="146"/>
      <c r="AG39" s="146" t="s">
        <v>201</v>
      </c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</row>
    <row r="40" spans="1:60" ht="56.25" outlineLevel="1" x14ac:dyDescent="0.2">
      <c r="A40" s="173">
        <v>31</v>
      </c>
      <c r="B40" s="174" t="s">
        <v>1713</v>
      </c>
      <c r="C40" s="180" t="s">
        <v>1945</v>
      </c>
      <c r="D40" s="175" t="s">
        <v>533</v>
      </c>
      <c r="E40" s="176">
        <v>8</v>
      </c>
      <c r="F40" s="177"/>
      <c r="G40" s="178">
        <f t="shared" si="7"/>
        <v>0</v>
      </c>
      <c r="H40" s="157">
        <v>0</v>
      </c>
      <c r="I40" s="156">
        <f t="shared" si="8"/>
        <v>0</v>
      </c>
      <c r="J40" s="157">
        <v>8235</v>
      </c>
      <c r="K40" s="156">
        <f t="shared" si="9"/>
        <v>65880</v>
      </c>
      <c r="L40" s="156">
        <v>21</v>
      </c>
      <c r="M40" s="156">
        <f t="shared" si="10"/>
        <v>0</v>
      </c>
      <c r="N40" s="155">
        <v>0</v>
      </c>
      <c r="O40" s="155">
        <f t="shared" si="11"/>
        <v>0</v>
      </c>
      <c r="P40" s="155">
        <v>0</v>
      </c>
      <c r="Q40" s="155">
        <f t="shared" si="12"/>
        <v>0</v>
      </c>
      <c r="R40" s="156"/>
      <c r="S40" s="156" t="s">
        <v>197</v>
      </c>
      <c r="T40" s="156" t="s">
        <v>198</v>
      </c>
      <c r="U40" s="156">
        <v>0</v>
      </c>
      <c r="V40" s="156">
        <f t="shared" si="13"/>
        <v>0</v>
      </c>
      <c r="W40" s="156"/>
      <c r="X40" s="156" t="s">
        <v>199</v>
      </c>
      <c r="Y40" s="156" t="s">
        <v>200</v>
      </c>
      <c r="Z40" s="146"/>
      <c r="AA40" s="146"/>
      <c r="AB40" s="146"/>
      <c r="AC40" s="146"/>
      <c r="AD40" s="146"/>
      <c r="AE40" s="146"/>
      <c r="AF40" s="146"/>
      <c r="AG40" s="146" t="s">
        <v>201</v>
      </c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</row>
    <row r="41" spans="1:60" outlineLevel="1" x14ac:dyDescent="0.2">
      <c r="A41" s="173">
        <v>32</v>
      </c>
      <c r="B41" s="174" t="s">
        <v>1715</v>
      </c>
      <c r="C41" s="180" t="s">
        <v>1946</v>
      </c>
      <c r="D41" s="175" t="s">
        <v>533</v>
      </c>
      <c r="E41" s="176">
        <v>8</v>
      </c>
      <c r="F41" s="177"/>
      <c r="G41" s="178">
        <f t="shared" si="7"/>
        <v>0</v>
      </c>
      <c r="H41" s="157">
        <v>0</v>
      </c>
      <c r="I41" s="156">
        <f t="shared" si="8"/>
        <v>0</v>
      </c>
      <c r="J41" s="157">
        <v>450</v>
      </c>
      <c r="K41" s="156">
        <f t="shared" si="9"/>
        <v>3600</v>
      </c>
      <c r="L41" s="156">
        <v>21</v>
      </c>
      <c r="M41" s="156">
        <f t="shared" si="10"/>
        <v>0</v>
      </c>
      <c r="N41" s="155">
        <v>0</v>
      </c>
      <c r="O41" s="155">
        <f t="shared" si="11"/>
        <v>0</v>
      </c>
      <c r="P41" s="155">
        <v>0</v>
      </c>
      <c r="Q41" s="155">
        <f t="shared" si="12"/>
        <v>0</v>
      </c>
      <c r="R41" s="156"/>
      <c r="S41" s="156" t="s">
        <v>197</v>
      </c>
      <c r="T41" s="156" t="s">
        <v>198</v>
      </c>
      <c r="U41" s="156">
        <v>0</v>
      </c>
      <c r="V41" s="156">
        <f t="shared" si="13"/>
        <v>0</v>
      </c>
      <c r="W41" s="156"/>
      <c r="X41" s="156" t="s">
        <v>199</v>
      </c>
      <c r="Y41" s="156" t="s">
        <v>200</v>
      </c>
      <c r="Z41" s="146"/>
      <c r="AA41" s="146"/>
      <c r="AB41" s="146"/>
      <c r="AC41" s="146"/>
      <c r="AD41" s="146"/>
      <c r="AE41" s="146"/>
      <c r="AF41" s="146"/>
      <c r="AG41" s="146" t="s">
        <v>201</v>
      </c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</row>
    <row r="42" spans="1:60" ht="33.75" outlineLevel="1" x14ac:dyDescent="0.2">
      <c r="A42" s="173">
        <v>33</v>
      </c>
      <c r="B42" s="174" t="s">
        <v>1717</v>
      </c>
      <c r="C42" s="180" t="s">
        <v>1947</v>
      </c>
      <c r="D42" s="175" t="s">
        <v>533</v>
      </c>
      <c r="E42" s="176">
        <v>1</v>
      </c>
      <c r="F42" s="177"/>
      <c r="G42" s="178">
        <f t="shared" si="7"/>
        <v>0</v>
      </c>
      <c r="H42" s="157">
        <v>0</v>
      </c>
      <c r="I42" s="156">
        <f t="shared" si="8"/>
        <v>0</v>
      </c>
      <c r="J42" s="157">
        <v>108000</v>
      </c>
      <c r="K42" s="156">
        <f t="shared" si="9"/>
        <v>108000</v>
      </c>
      <c r="L42" s="156">
        <v>21</v>
      </c>
      <c r="M42" s="156">
        <f t="shared" si="10"/>
        <v>0</v>
      </c>
      <c r="N42" s="155">
        <v>0</v>
      </c>
      <c r="O42" s="155">
        <f t="shared" si="11"/>
        <v>0</v>
      </c>
      <c r="P42" s="155">
        <v>0</v>
      </c>
      <c r="Q42" s="155">
        <f t="shared" si="12"/>
        <v>0</v>
      </c>
      <c r="R42" s="156"/>
      <c r="S42" s="156" t="s">
        <v>197</v>
      </c>
      <c r="T42" s="156" t="s">
        <v>198</v>
      </c>
      <c r="U42" s="156">
        <v>0</v>
      </c>
      <c r="V42" s="156">
        <f t="shared" si="13"/>
        <v>0</v>
      </c>
      <c r="W42" s="156"/>
      <c r="X42" s="156" t="s">
        <v>199</v>
      </c>
      <c r="Y42" s="156" t="s">
        <v>200</v>
      </c>
      <c r="Z42" s="146"/>
      <c r="AA42" s="146"/>
      <c r="AB42" s="146"/>
      <c r="AC42" s="146"/>
      <c r="AD42" s="146"/>
      <c r="AE42" s="146"/>
      <c r="AF42" s="146"/>
      <c r="AG42" s="146" t="s">
        <v>201</v>
      </c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</row>
    <row r="43" spans="1:60" ht="22.5" outlineLevel="1" x14ac:dyDescent="0.2">
      <c r="A43" s="173">
        <v>34</v>
      </c>
      <c r="B43" s="174" t="s">
        <v>1719</v>
      </c>
      <c r="C43" s="180" t="s">
        <v>1948</v>
      </c>
      <c r="D43" s="175" t="s">
        <v>533</v>
      </c>
      <c r="E43" s="176">
        <v>1</v>
      </c>
      <c r="F43" s="177"/>
      <c r="G43" s="178">
        <f t="shared" si="7"/>
        <v>0</v>
      </c>
      <c r="H43" s="157">
        <v>0</v>
      </c>
      <c r="I43" s="156">
        <f t="shared" si="8"/>
        <v>0</v>
      </c>
      <c r="J43" s="157">
        <v>28818</v>
      </c>
      <c r="K43" s="156">
        <f t="shared" si="9"/>
        <v>28818</v>
      </c>
      <c r="L43" s="156">
        <v>21</v>
      </c>
      <c r="M43" s="156">
        <f t="shared" si="10"/>
        <v>0</v>
      </c>
      <c r="N43" s="155">
        <v>0</v>
      </c>
      <c r="O43" s="155">
        <f t="shared" si="11"/>
        <v>0</v>
      </c>
      <c r="P43" s="155">
        <v>0</v>
      </c>
      <c r="Q43" s="155">
        <f t="shared" si="12"/>
        <v>0</v>
      </c>
      <c r="R43" s="156"/>
      <c r="S43" s="156" t="s">
        <v>197</v>
      </c>
      <c r="T43" s="156" t="s">
        <v>198</v>
      </c>
      <c r="U43" s="156">
        <v>0</v>
      </c>
      <c r="V43" s="156">
        <f t="shared" si="13"/>
        <v>0</v>
      </c>
      <c r="W43" s="156"/>
      <c r="X43" s="156" t="s">
        <v>199</v>
      </c>
      <c r="Y43" s="156" t="s">
        <v>200</v>
      </c>
      <c r="Z43" s="146"/>
      <c r="AA43" s="146"/>
      <c r="AB43" s="146"/>
      <c r="AC43" s="146"/>
      <c r="AD43" s="146"/>
      <c r="AE43" s="146"/>
      <c r="AF43" s="146"/>
      <c r="AG43" s="146" t="s">
        <v>201</v>
      </c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</row>
    <row r="44" spans="1:60" ht="45" outlineLevel="1" x14ac:dyDescent="0.2">
      <c r="A44" s="173">
        <v>35</v>
      </c>
      <c r="B44" s="174" t="s">
        <v>1721</v>
      </c>
      <c r="C44" s="180" t="s">
        <v>1949</v>
      </c>
      <c r="D44" s="175" t="s">
        <v>533</v>
      </c>
      <c r="E44" s="176">
        <v>1</v>
      </c>
      <c r="F44" s="177"/>
      <c r="G44" s="178">
        <f t="shared" si="7"/>
        <v>0</v>
      </c>
      <c r="H44" s="157">
        <v>0</v>
      </c>
      <c r="I44" s="156">
        <f t="shared" si="8"/>
        <v>0</v>
      </c>
      <c r="J44" s="157">
        <v>17141</v>
      </c>
      <c r="K44" s="156">
        <f t="shared" si="9"/>
        <v>17141</v>
      </c>
      <c r="L44" s="156">
        <v>21</v>
      </c>
      <c r="M44" s="156">
        <f t="shared" si="10"/>
        <v>0</v>
      </c>
      <c r="N44" s="155">
        <v>0</v>
      </c>
      <c r="O44" s="155">
        <f t="shared" si="11"/>
        <v>0</v>
      </c>
      <c r="P44" s="155">
        <v>0</v>
      </c>
      <c r="Q44" s="155">
        <f t="shared" si="12"/>
        <v>0</v>
      </c>
      <c r="R44" s="156"/>
      <c r="S44" s="156" t="s">
        <v>197</v>
      </c>
      <c r="T44" s="156" t="s">
        <v>198</v>
      </c>
      <c r="U44" s="156">
        <v>0</v>
      </c>
      <c r="V44" s="156">
        <f t="shared" si="13"/>
        <v>0</v>
      </c>
      <c r="W44" s="156"/>
      <c r="X44" s="156" t="s">
        <v>199</v>
      </c>
      <c r="Y44" s="156" t="s">
        <v>200</v>
      </c>
      <c r="Z44" s="146"/>
      <c r="AA44" s="146"/>
      <c r="AB44" s="146"/>
      <c r="AC44" s="146"/>
      <c r="AD44" s="146"/>
      <c r="AE44" s="146"/>
      <c r="AF44" s="146"/>
      <c r="AG44" s="146" t="s">
        <v>201</v>
      </c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</row>
    <row r="45" spans="1:60" outlineLevel="1" x14ac:dyDescent="0.2">
      <c r="A45" s="173">
        <v>36</v>
      </c>
      <c r="B45" s="174" t="s">
        <v>1723</v>
      </c>
      <c r="C45" s="180" t="s">
        <v>1950</v>
      </c>
      <c r="D45" s="175" t="s">
        <v>533</v>
      </c>
      <c r="E45" s="176">
        <v>8</v>
      </c>
      <c r="F45" s="177"/>
      <c r="G45" s="178">
        <f t="shared" si="7"/>
        <v>0</v>
      </c>
      <c r="H45" s="157">
        <v>0</v>
      </c>
      <c r="I45" s="156">
        <f t="shared" si="8"/>
        <v>0</v>
      </c>
      <c r="J45" s="157">
        <v>350</v>
      </c>
      <c r="K45" s="156">
        <f t="shared" si="9"/>
        <v>2800</v>
      </c>
      <c r="L45" s="156">
        <v>21</v>
      </c>
      <c r="M45" s="156">
        <f t="shared" si="10"/>
        <v>0</v>
      </c>
      <c r="N45" s="155">
        <v>0</v>
      </c>
      <c r="O45" s="155">
        <f t="shared" si="11"/>
        <v>0</v>
      </c>
      <c r="P45" s="155">
        <v>0</v>
      </c>
      <c r="Q45" s="155">
        <f t="shared" si="12"/>
        <v>0</v>
      </c>
      <c r="R45" s="156"/>
      <c r="S45" s="156" t="s">
        <v>197</v>
      </c>
      <c r="T45" s="156" t="s">
        <v>198</v>
      </c>
      <c r="U45" s="156">
        <v>0</v>
      </c>
      <c r="V45" s="156">
        <f t="shared" si="13"/>
        <v>0</v>
      </c>
      <c r="W45" s="156"/>
      <c r="X45" s="156" t="s">
        <v>199</v>
      </c>
      <c r="Y45" s="156" t="s">
        <v>200</v>
      </c>
      <c r="Z45" s="146"/>
      <c r="AA45" s="146"/>
      <c r="AB45" s="146"/>
      <c r="AC45" s="146"/>
      <c r="AD45" s="146"/>
      <c r="AE45" s="146"/>
      <c r="AF45" s="146"/>
      <c r="AG45" s="146" t="s">
        <v>201</v>
      </c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</row>
    <row r="46" spans="1:60" outlineLevel="1" x14ac:dyDescent="0.2">
      <c r="A46" s="173">
        <v>37</v>
      </c>
      <c r="B46" s="174" t="s">
        <v>1725</v>
      </c>
      <c r="C46" s="180" t="s">
        <v>1951</v>
      </c>
      <c r="D46" s="175" t="s">
        <v>533</v>
      </c>
      <c r="E46" s="176">
        <v>1</v>
      </c>
      <c r="F46" s="177"/>
      <c r="G46" s="178">
        <f t="shared" si="7"/>
        <v>0</v>
      </c>
      <c r="H46" s="157">
        <v>0</v>
      </c>
      <c r="I46" s="156">
        <f t="shared" si="8"/>
        <v>0</v>
      </c>
      <c r="J46" s="157">
        <v>2500</v>
      </c>
      <c r="K46" s="156">
        <f t="shared" si="9"/>
        <v>2500</v>
      </c>
      <c r="L46" s="156">
        <v>21</v>
      </c>
      <c r="M46" s="156">
        <f t="shared" si="10"/>
        <v>0</v>
      </c>
      <c r="N46" s="155">
        <v>0</v>
      </c>
      <c r="O46" s="155">
        <f t="shared" si="11"/>
        <v>0</v>
      </c>
      <c r="P46" s="155">
        <v>0</v>
      </c>
      <c r="Q46" s="155">
        <f t="shared" si="12"/>
        <v>0</v>
      </c>
      <c r="R46" s="156"/>
      <c r="S46" s="156" t="s">
        <v>197</v>
      </c>
      <c r="T46" s="156" t="s">
        <v>198</v>
      </c>
      <c r="U46" s="156">
        <v>0</v>
      </c>
      <c r="V46" s="156">
        <f t="shared" si="13"/>
        <v>0</v>
      </c>
      <c r="W46" s="156"/>
      <c r="X46" s="156" t="s">
        <v>199</v>
      </c>
      <c r="Y46" s="156" t="s">
        <v>200</v>
      </c>
      <c r="Z46" s="146"/>
      <c r="AA46" s="146"/>
      <c r="AB46" s="146"/>
      <c r="AC46" s="146"/>
      <c r="AD46" s="146"/>
      <c r="AE46" s="146"/>
      <c r="AF46" s="146"/>
      <c r="AG46" s="146" t="s">
        <v>201</v>
      </c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</row>
    <row r="47" spans="1:60" ht="45" outlineLevel="1" x14ac:dyDescent="0.2">
      <c r="A47" s="173">
        <v>38</v>
      </c>
      <c r="B47" s="174" t="s">
        <v>1727</v>
      </c>
      <c r="C47" s="180" t="s">
        <v>1952</v>
      </c>
      <c r="D47" s="175" t="s">
        <v>533</v>
      </c>
      <c r="E47" s="176">
        <v>20</v>
      </c>
      <c r="F47" s="177"/>
      <c r="G47" s="178">
        <f t="shared" si="7"/>
        <v>0</v>
      </c>
      <c r="H47" s="157">
        <v>0</v>
      </c>
      <c r="I47" s="156">
        <f t="shared" si="8"/>
        <v>0</v>
      </c>
      <c r="J47" s="157">
        <v>8820</v>
      </c>
      <c r="K47" s="156">
        <f t="shared" si="9"/>
        <v>176400</v>
      </c>
      <c r="L47" s="156">
        <v>21</v>
      </c>
      <c r="M47" s="156">
        <f t="shared" si="10"/>
        <v>0</v>
      </c>
      <c r="N47" s="155">
        <v>0</v>
      </c>
      <c r="O47" s="155">
        <f t="shared" si="11"/>
        <v>0</v>
      </c>
      <c r="P47" s="155">
        <v>0</v>
      </c>
      <c r="Q47" s="155">
        <f t="shared" si="12"/>
        <v>0</v>
      </c>
      <c r="R47" s="156"/>
      <c r="S47" s="156" t="s">
        <v>197</v>
      </c>
      <c r="T47" s="156" t="s">
        <v>198</v>
      </c>
      <c r="U47" s="156">
        <v>0</v>
      </c>
      <c r="V47" s="156">
        <f t="shared" si="13"/>
        <v>0</v>
      </c>
      <c r="W47" s="156"/>
      <c r="X47" s="156" t="s">
        <v>199</v>
      </c>
      <c r="Y47" s="156" t="s">
        <v>200</v>
      </c>
      <c r="Z47" s="146"/>
      <c r="AA47" s="146"/>
      <c r="AB47" s="146"/>
      <c r="AC47" s="146"/>
      <c r="AD47" s="146"/>
      <c r="AE47" s="146"/>
      <c r="AF47" s="146"/>
      <c r="AG47" s="146" t="s">
        <v>201</v>
      </c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</row>
    <row r="48" spans="1:60" outlineLevel="1" x14ac:dyDescent="0.2">
      <c r="A48" s="173">
        <v>39</v>
      </c>
      <c r="B48" s="174" t="s">
        <v>1729</v>
      </c>
      <c r="C48" s="180" t="s">
        <v>1953</v>
      </c>
      <c r="D48" s="175" t="s">
        <v>533</v>
      </c>
      <c r="E48" s="176">
        <v>20</v>
      </c>
      <c r="F48" s="177"/>
      <c r="G48" s="178">
        <f t="shared" si="7"/>
        <v>0</v>
      </c>
      <c r="H48" s="157">
        <v>0</v>
      </c>
      <c r="I48" s="156">
        <f t="shared" si="8"/>
        <v>0</v>
      </c>
      <c r="J48" s="157">
        <v>1200</v>
      </c>
      <c r="K48" s="156">
        <f t="shared" si="9"/>
        <v>24000</v>
      </c>
      <c r="L48" s="156">
        <v>21</v>
      </c>
      <c r="M48" s="156">
        <f t="shared" si="10"/>
        <v>0</v>
      </c>
      <c r="N48" s="155">
        <v>0</v>
      </c>
      <c r="O48" s="155">
        <f t="shared" si="11"/>
        <v>0</v>
      </c>
      <c r="P48" s="155">
        <v>0</v>
      </c>
      <c r="Q48" s="155">
        <f t="shared" si="12"/>
        <v>0</v>
      </c>
      <c r="R48" s="156"/>
      <c r="S48" s="156" t="s">
        <v>197</v>
      </c>
      <c r="T48" s="156" t="s">
        <v>198</v>
      </c>
      <c r="U48" s="156">
        <v>0</v>
      </c>
      <c r="V48" s="156">
        <f t="shared" si="13"/>
        <v>0</v>
      </c>
      <c r="W48" s="156"/>
      <c r="X48" s="156" t="s">
        <v>199</v>
      </c>
      <c r="Y48" s="156" t="s">
        <v>200</v>
      </c>
      <c r="Z48" s="146"/>
      <c r="AA48" s="146"/>
      <c r="AB48" s="146"/>
      <c r="AC48" s="146"/>
      <c r="AD48" s="146"/>
      <c r="AE48" s="146"/>
      <c r="AF48" s="146"/>
      <c r="AG48" s="146" t="s">
        <v>201</v>
      </c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</row>
    <row r="49" spans="1:60" outlineLevel="1" x14ac:dyDescent="0.2">
      <c r="A49" s="173">
        <v>40</v>
      </c>
      <c r="B49" s="174" t="s">
        <v>1731</v>
      </c>
      <c r="C49" s="180" t="s">
        <v>1954</v>
      </c>
      <c r="D49" s="175" t="s">
        <v>533</v>
      </c>
      <c r="E49" s="176">
        <v>10</v>
      </c>
      <c r="F49" s="177"/>
      <c r="G49" s="178">
        <f t="shared" si="7"/>
        <v>0</v>
      </c>
      <c r="H49" s="157">
        <v>0</v>
      </c>
      <c r="I49" s="156">
        <f t="shared" si="8"/>
        <v>0</v>
      </c>
      <c r="J49" s="157">
        <v>2500</v>
      </c>
      <c r="K49" s="156">
        <f t="shared" si="9"/>
        <v>25000</v>
      </c>
      <c r="L49" s="156">
        <v>21</v>
      </c>
      <c r="M49" s="156">
        <f t="shared" si="10"/>
        <v>0</v>
      </c>
      <c r="N49" s="155">
        <v>0</v>
      </c>
      <c r="O49" s="155">
        <f t="shared" si="11"/>
        <v>0</v>
      </c>
      <c r="P49" s="155">
        <v>0</v>
      </c>
      <c r="Q49" s="155">
        <f t="shared" si="12"/>
        <v>0</v>
      </c>
      <c r="R49" s="156"/>
      <c r="S49" s="156" t="s">
        <v>197</v>
      </c>
      <c r="T49" s="156" t="s">
        <v>198</v>
      </c>
      <c r="U49" s="156">
        <v>0</v>
      </c>
      <c r="V49" s="156">
        <f t="shared" si="13"/>
        <v>0</v>
      </c>
      <c r="W49" s="156"/>
      <c r="X49" s="156" t="s">
        <v>199</v>
      </c>
      <c r="Y49" s="156" t="s">
        <v>200</v>
      </c>
      <c r="Z49" s="146"/>
      <c r="AA49" s="146"/>
      <c r="AB49" s="146"/>
      <c r="AC49" s="146"/>
      <c r="AD49" s="146"/>
      <c r="AE49" s="146"/>
      <c r="AF49" s="146"/>
      <c r="AG49" s="146" t="s">
        <v>201</v>
      </c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</row>
    <row r="50" spans="1:60" ht="22.5" outlineLevel="1" x14ac:dyDescent="0.2">
      <c r="A50" s="173">
        <v>41</v>
      </c>
      <c r="B50" s="174" t="s">
        <v>1733</v>
      </c>
      <c r="C50" s="180" t="s">
        <v>1955</v>
      </c>
      <c r="D50" s="175" t="s">
        <v>533</v>
      </c>
      <c r="E50" s="176">
        <v>1</v>
      </c>
      <c r="F50" s="177"/>
      <c r="G50" s="178">
        <f t="shared" si="7"/>
        <v>0</v>
      </c>
      <c r="H50" s="157">
        <v>0</v>
      </c>
      <c r="I50" s="156">
        <f t="shared" si="8"/>
        <v>0</v>
      </c>
      <c r="J50" s="157">
        <v>17500</v>
      </c>
      <c r="K50" s="156">
        <f t="shared" si="9"/>
        <v>17500</v>
      </c>
      <c r="L50" s="156">
        <v>21</v>
      </c>
      <c r="M50" s="156">
        <f t="shared" si="10"/>
        <v>0</v>
      </c>
      <c r="N50" s="155">
        <v>0</v>
      </c>
      <c r="O50" s="155">
        <f t="shared" si="11"/>
        <v>0</v>
      </c>
      <c r="P50" s="155">
        <v>0</v>
      </c>
      <c r="Q50" s="155">
        <f t="shared" si="12"/>
        <v>0</v>
      </c>
      <c r="R50" s="156"/>
      <c r="S50" s="156" t="s">
        <v>197</v>
      </c>
      <c r="T50" s="156" t="s">
        <v>198</v>
      </c>
      <c r="U50" s="156">
        <v>0</v>
      </c>
      <c r="V50" s="156">
        <f t="shared" si="13"/>
        <v>0</v>
      </c>
      <c r="W50" s="156"/>
      <c r="X50" s="156" t="s">
        <v>199</v>
      </c>
      <c r="Y50" s="156" t="s">
        <v>200</v>
      </c>
      <c r="Z50" s="146"/>
      <c r="AA50" s="146"/>
      <c r="AB50" s="146"/>
      <c r="AC50" s="146"/>
      <c r="AD50" s="146"/>
      <c r="AE50" s="146"/>
      <c r="AF50" s="146"/>
      <c r="AG50" s="146" t="s">
        <v>201</v>
      </c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</row>
    <row r="51" spans="1:60" ht="33.75" outlineLevel="1" x14ac:dyDescent="0.2">
      <c r="A51" s="173">
        <v>42</v>
      </c>
      <c r="B51" s="174" t="s">
        <v>1735</v>
      </c>
      <c r="C51" s="180" t="s">
        <v>1956</v>
      </c>
      <c r="D51" s="175" t="s">
        <v>533</v>
      </c>
      <c r="E51" s="176">
        <v>5</v>
      </c>
      <c r="F51" s="177"/>
      <c r="G51" s="178">
        <f t="shared" si="7"/>
        <v>0</v>
      </c>
      <c r="H51" s="157">
        <v>0</v>
      </c>
      <c r="I51" s="156">
        <f t="shared" si="8"/>
        <v>0</v>
      </c>
      <c r="J51" s="157">
        <v>22141</v>
      </c>
      <c r="K51" s="156">
        <f t="shared" si="9"/>
        <v>110705</v>
      </c>
      <c r="L51" s="156">
        <v>21</v>
      </c>
      <c r="M51" s="156">
        <f t="shared" si="10"/>
        <v>0</v>
      </c>
      <c r="N51" s="155">
        <v>0</v>
      </c>
      <c r="O51" s="155">
        <f t="shared" si="11"/>
        <v>0</v>
      </c>
      <c r="P51" s="155">
        <v>0</v>
      </c>
      <c r="Q51" s="155">
        <f t="shared" si="12"/>
        <v>0</v>
      </c>
      <c r="R51" s="156"/>
      <c r="S51" s="156" t="s">
        <v>197</v>
      </c>
      <c r="T51" s="156" t="s">
        <v>198</v>
      </c>
      <c r="U51" s="156">
        <v>0</v>
      </c>
      <c r="V51" s="156">
        <f t="shared" si="13"/>
        <v>0</v>
      </c>
      <c r="W51" s="156"/>
      <c r="X51" s="156" t="s">
        <v>199</v>
      </c>
      <c r="Y51" s="156" t="s">
        <v>200</v>
      </c>
      <c r="Z51" s="146"/>
      <c r="AA51" s="146"/>
      <c r="AB51" s="146"/>
      <c r="AC51" s="146"/>
      <c r="AD51" s="146"/>
      <c r="AE51" s="146"/>
      <c r="AF51" s="146"/>
      <c r="AG51" s="146" t="s">
        <v>201</v>
      </c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</row>
    <row r="52" spans="1:60" ht="22.5" outlineLevel="1" x14ac:dyDescent="0.2">
      <c r="A52" s="173">
        <v>43</v>
      </c>
      <c r="B52" s="174" t="s">
        <v>1737</v>
      </c>
      <c r="C52" s="180" t="s">
        <v>1957</v>
      </c>
      <c r="D52" s="175" t="s">
        <v>533</v>
      </c>
      <c r="E52" s="176">
        <v>5</v>
      </c>
      <c r="F52" s="177"/>
      <c r="G52" s="178">
        <f t="shared" si="7"/>
        <v>0</v>
      </c>
      <c r="H52" s="157">
        <v>0</v>
      </c>
      <c r="I52" s="156">
        <f t="shared" si="8"/>
        <v>0</v>
      </c>
      <c r="J52" s="157">
        <v>14577</v>
      </c>
      <c r="K52" s="156">
        <f t="shared" si="9"/>
        <v>72885</v>
      </c>
      <c r="L52" s="156">
        <v>21</v>
      </c>
      <c r="M52" s="156">
        <f t="shared" si="10"/>
        <v>0</v>
      </c>
      <c r="N52" s="155">
        <v>0</v>
      </c>
      <c r="O52" s="155">
        <f t="shared" si="11"/>
        <v>0</v>
      </c>
      <c r="P52" s="155">
        <v>0</v>
      </c>
      <c r="Q52" s="155">
        <f t="shared" si="12"/>
        <v>0</v>
      </c>
      <c r="R52" s="156"/>
      <c r="S52" s="156" t="s">
        <v>197</v>
      </c>
      <c r="T52" s="156" t="s">
        <v>198</v>
      </c>
      <c r="U52" s="156">
        <v>0</v>
      </c>
      <c r="V52" s="156">
        <f t="shared" si="13"/>
        <v>0</v>
      </c>
      <c r="W52" s="156"/>
      <c r="X52" s="156" t="s">
        <v>199</v>
      </c>
      <c r="Y52" s="156" t="s">
        <v>200</v>
      </c>
      <c r="Z52" s="146"/>
      <c r="AA52" s="146"/>
      <c r="AB52" s="146"/>
      <c r="AC52" s="146"/>
      <c r="AD52" s="146"/>
      <c r="AE52" s="146"/>
      <c r="AF52" s="146"/>
      <c r="AG52" s="146" t="s">
        <v>201</v>
      </c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</row>
    <row r="53" spans="1:60" outlineLevel="1" x14ac:dyDescent="0.2">
      <c r="A53" s="173">
        <v>44</v>
      </c>
      <c r="B53" s="174" t="s">
        <v>1739</v>
      </c>
      <c r="C53" s="180" t="s">
        <v>1942</v>
      </c>
      <c r="D53" s="175" t="s">
        <v>533</v>
      </c>
      <c r="E53" s="176">
        <v>1</v>
      </c>
      <c r="F53" s="177"/>
      <c r="G53" s="178">
        <f t="shared" si="7"/>
        <v>0</v>
      </c>
      <c r="H53" s="157">
        <v>0</v>
      </c>
      <c r="I53" s="156">
        <f t="shared" si="8"/>
        <v>0</v>
      </c>
      <c r="J53" s="157">
        <v>5000</v>
      </c>
      <c r="K53" s="156">
        <f t="shared" si="9"/>
        <v>5000</v>
      </c>
      <c r="L53" s="156">
        <v>21</v>
      </c>
      <c r="M53" s="156">
        <f t="shared" si="10"/>
        <v>0</v>
      </c>
      <c r="N53" s="155">
        <v>0</v>
      </c>
      <c r="O53" s="155">
        <f t="shared" si="11"/>
        <v>0</v>
      </c>
      <c r="P53" s="155">
        <v>0</v>
      </c>
      <c r="Q53" s="155">
        <f t="shared" si="12"/>
        <v>0</v>
      </c>
      <c r="R53" s="156"/>
      <c r="S53" s="156" t="s">
        <v>197</v>
      </c>
      <c r="T53" s="156" t="s">
        <v>198</v>
      </c>
      <c r="U53" s="156">
        <v>0</v>
      </c>
      <c r="V53" s="156">
        <f t="shared" si="13"/>
        <v>0</v>
      </c>
      <c r="W53" s="156"/>
      <c r="X53" s="156" t="s">
        <v>199</v>
      </c>
      <c r="Y53" s="156" t="s">
        <v>200</v>
      </c>
      <c r="Z53" s="146"/>
      <c r="AA53" s="146"/>
      <c r="AB53" s="146"/>
      <c r="AC53" s="146"/>
      <c r="AD53" s="146"/>
      <c r="AE53" s="146"/>
      <c r="AF53" s="146"/>
      <c r="AG53" s="146" t="s">
        <v>201</v>
      </c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</row>
    <row r="54" spans="1:60" x14ac:dyDescent="0.2">
      <c r="A54" s="160" t="s">
        <v>192</v>
      </c>
      <c r="B54" s="161" t="s">
        <v>78</v>
      </c>
      <c r="C54" s="179" t="s">
        <v>79</v>
      </c>
      <c r="D54" s="162"/>
      <c r="E54" s="163"/>
      <c r="F54" s="164"/>
      <c r="G54" s="165">
        <f>SUMIF(AG55:AG73,"&lt;&gt;NOR",G55:G73)</f>
        <v>0</v>
      </c>
      <c r="H54" s="159"/>
      <c r="I54" s="159">
        <f>SUM(I55:I73)</f>
        <v>0</v>
      </c>
      <c r="J54" s="159"/>
      <c r="K54" s="159">
        <f>SUM(K55:K73)</f>
        <v>118017.59</v>
      </c>
      <c r="L54" s="159"/>
      <c r="M54" s="159">
        <f>SUM(M55:M73)</f>
        <v>0</v>
      </c>
      <c r="N54" s="158"/>
      <c r="O54" s="158">
        <f>SUM(O55:O73)</f>
        <v>0</v>
      </c>
      <c r="P54" s="158"/>
      <c r="Q54" s="158">
        <f>SUM(Q55:Q73)</f>
        <v>0</v>
      </c>
      <c r="R54" s="159"/>
      <c r="S54" s="159"/>
      <c r="T54" s="159"/>
      <c r="U54" s="159"/>
      <c r="V54" s="159">
        <f>SUM(V55:V73)</f>
        <v>0</v>
      </c>
      <c r="W54" s="159"/>
      <c r="X54" s="159"/>
      <c r="Y54" s="159"/>
      <c r="AG54" t="s">
        <v>193</v>
      </c>
    </row>
    <row r="55" spans="1:60" outlineLevel="1" x14ac:dyDescent="0.2">
      <c r="A55" s="173">
        <v>45</v>
      </c>
      <c r="B55" s="174" t="s">
        <v>1741</v>
      </c>
      <c r="C55" s="180" t="s">
        <v>1958</v>
      </c>
      <c r="D55" s="175" t="s">
        <v>533</v>
      </c>
      <c r="E55" s="176">
        <v>27</v>
      </c>
      <c r="F55" s="177"/>
      <c r="G55" s="178">
        <f t="shared" ref="G55:G73" si="14">ROUND(E55*F55,2)</f>
        <v>0</v>
      </c>
      <c r="H55" s="157">
        <v>0</v>
      </c>
      <c r="I55" s="156">
        <f t="shared" ref="I55:I73" si="15">ROUND(E55*H55,2)</f>
        <v>0</v>
      </c>
      <c r="J55" s="157">
        <v>54.91</v>
      </c>
      <c r="K55" s="156">
        <f t="shared" ref="K55:K73" si="16">ROUND(E55*J55,2)</f>
        <v>1482.57</v>
      </c>
      <c r="L55" s="156">
        <v>21</v>
      </c>
      <c r="M55" s="156">
        <f t="shared" ref="M55:M73" si="17">G55*(1+L55/100)</f>
        <v>0</v>
      </c>
      <c r="N55" s="155">
        <v>0</v>
      </c>
      <c r="O55" s="155">
        <f t="shared" ref="O55:O73" si="18">ROUND(E55*N55,2)</f>
        <v>0</v>
      </c>
      <c r="P55" s="155">
        <v>0</v>
      </c>
      <c r="Q55" s="155">
        <f t="shared" ref="Q55:Q73" si="19">ROUND(E55*P55,2)</f>
        <v>0</v>
      </c>
      <c r="R55" s="156"/>
      <c r="S55" s="156" t="s">
        <v>197</v>
      </c>
      <c r="T55" s="156" t="s">
        <v>198</v>
      </c>
      <c r="U55" s="156">
        <v>0</v>
      </c>
      <c r="V55" s="156">
        <f t="shared" ref="V55:V73" si="20">ROUND(E55*U55,2)</f>
        <v>0</v>
      </c>
      <c r="W55" s="156"/>
      <c r="X55" s="156" t="s">
        <v>199</v>
      </c>
      <c r="Y55" s="156" t="s">
        <v>200</v>
      </c>
      <c r="Z55" s="146"/>
      <c r="AA55" s="146"/>
      <c r="AB55" s="146"/>
      <c r="AC55" s="146"/>
      <c r="AD55" s="146"/>
      <c r="AE55" s="146"/>
      <c r="AF55" s="146"/>
      <c r="AG55" s="146" t="s">
        <v>201</v>
      </c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</row>
    <row r="56" spans="1:60" ht="22.5" outlineLevel="1" x14ac:dyDescent="0.2">
      <c r="A56" s="173">
        <v>46</v>
      </c>
      <c r="B56" s="174" t="s">
        <v>1743</v>
      </c>
      <c r="C56" s="180" t="s">
        <v>1959</v>
      </c>
      <c r="D56" s="175" t="s">
        <v>533</v>
      </c>
      <c r="E56" s="176">
        <v>27</v>
      </c>
      <c r="F56" s="177"/>
      <c r="G56" s="178">
        <f t="shared" si="14"/>
        <v>0</v>
      </c>
      <c r="H56" s="157">
        <v>0</v>
      </c>
      <c r="I56" s="156">
        <f t="shared" si="15"/>
        <v>0</v>
      </c>
      <c r="J56" s="157">
        <v>32.950000000000003</v>
      </c>
      <c r="K56" s="156">
        <f t="shared" si="16"/>
        <v>889.65</v>
      </c>
      <c r="L56" s="156">
        <v>21</v>
      </c>
      <c r="M56" s="156">
        <f t="shared" si="17"/>
        <v>0</v>
      </c>
      <c r="N56" s="155">
        <v>0</v>
      </c>
      <c r="O56" s="155">
        <f t="shared" si="18"/>
        <v>0</v>
      </c>
      <c r="P56" s="155">
        <v>0</v>
      </c>
      <c r="Q56" s="155">
        <f t="shared" si="19"/>
        <v>0</v>
      </c>
      <c r="R56" s="156"/>
      <c r="S56" s="156" t="s">
        <v>197</v>
      </c>
      <c r="T56" s="156" t="s">
        <v>198</v>
      </c>
      <c r="U56" s="156">
        <v>0</v>
      </c>
      <c r="V56" s="156">
        <f t="shared" si="20"/>
        <v>0</v>
      </c>
      <c r="W56" s="156"/>
      <c r="X56" s="156" t="s">
        <v>199</v>
      </c>
      <c r="Y56" s="156" t="s">
        <v>200</v>
      </c>
      <c r="Z56" s="146"/>
      <c r="AA56" s="146"/>
      <c r="AB56" s="146"/>
      <c r="AC56" s="146"/>
      <c r="AD56" s="146"/>
      <c r="AE56" s="146"/>
      <c r="AF56" s="146"/>
      <c r="AG56" s="146" t="s">
        <v>201</v>
      </c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</row>
    <row r="57" spans="1:60" outlineLevel="1" x14ac:dyDescent="0.2">
      <c r="A57" s="173">
        <v>47</v>
      </c>
      <c r="B57" s="174" t="s">
        <v>1745</v>
      </c>
      <c r="C57" s="180" t="s">
        <v>1960</v>
      </c>
      <c r="D57" s="175" t="s">
        <v>533</v>
      </c>
      <c r="E57" s="176">
        <v>27</v>
      </c>
      <c r="F57" s="177"/>
      <c r="G57" s="178">
        <f t="shared" si="14"/>
        <v>0</v>
      </c>
      <c r="H57" s="157">
        <v>0</v>
      </c>
      <c r="I57" s="156">
        <f t="shared" si="15"/>
        <v>0</v>
      </c>
      <c r="J57" s="157">
        <v>171.6</v>
      </c>
      <c r="K57" s="156">
        <f t="shared" si="16"/>
        <v>4633.2</v>
      </c>
      <c r="L57" s="156">
        <v>21</v>
      </c>
      <c r="M57" s="156">
        <f t="shared" si="17"/>
        <v>0</v>
      </c>
      <c r="N57" s="155">
        <v>0</v>
      </c>
      <c r="O57" s="155">
        <f t="shared" si="18"/>
        <v>0</v>
      </c>
      <c r="P57" s="155">
        <v>0</v>
      </c>
      <c r="Q57" s="155">
        <f t="shared" si="19"/>
        <v>0</v>
      </c>
      <c r="R57" s="156"/>
      <c r="S57" s="156" t="s">
        <v>197</v>
      </c>
      <c r="T57" s="156" t="s">
        <v>198</v>
      </c>
      <c r="U57" s="156">
        <v>0</v>
      </c>
      <c r="V57" s="156">
        <f t="shared" si="20"/>
        <v>0</v>
      </c>
      <c r="W57" s="156"/>
      <c r="X57" s="156" t="s">
        <v>199</v>
      </c>
      <c r="Y57" s="156" t="s">
        <v>200</v>
      </c>
      <c r="Z57" s="146"/>
      <c r="AA57" s="146"/>
      <c r="AB57" s="146"/>
      <c r="AC57" s="146"/>
      <c r="AD57" s="146"/>
      <c r="AE57" s="146"/>
      <c r="AF57" s="146"/>
      <c r="AG57" s="146" t="s">
        <v>201</v>
      </c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</row>
    <row r="58" spans="1:60" outlineLevel="1" x14ac:dyDescent="0.2">
      <c r="A58" s="173">
        <v>48</v>
      </c>
      <c r="B58" s="174" t="s">
        <v>1747</v>
      </c>
      <c r="C58" s="180" t="s">
        <v>1961</v>
      </c>
      <c r="D58" s="175" t="s">
        <v>344</v>
      </c>
      <c r="E58" s="176">
        <v>1080</v>
      </c>
      <c r="F58" s="177"/>
      <c r="G58" s="178">
        <f t="shared" si="14"/>
        <v>0</v>
      </c>
      <c r="H58" s="157">
        <v>0</v>
      </c>
      <c r="I58" s="156">
        <f t="shared" si="15"/>
        <v>0</v>
      </c>
      <c r="J58" s="157">
        <v>10.56</v>
      </c>
      <c r="K58" s="156">
        <f t="shared" si="16"/>
        <v>11404.8</v>
      </c>
      <c r="L58" s="156">
        <v>21</v>
      </c>
      <c r="M58" s="156">
        <f t="shared" si="17"/>
        <v>0</v>
      </c>
      <c r="N58" s="155">
        <v>0</v>
      </c>
      <c r="O58" s="155">
        <f t="shared" si="18"/>
        <v>0</v>
      </c>
      <c r="P58" s="155">
        <v>0</v>
      </c>
      <c r="Q58" s="155">
        <f t="shared" si="19"/>
        <v>0</v>
      </c>
      <c r="R58" s="156"/>
      <c r="S58" s="156" t="s">
        <v>197</v>
      </c>
      <c r="T58" s="156" t="s">
        <v>198</v>
      </c>
      <c r="U58" s="156">
        <v>0</v>
      </c>
      <c r="V58" s="156">
        <f t="shared" si="20"/>
        <v>0</v>
      </c>
      <c r="W58" s="156"/>
      <c r="X58" s="156" t="s">
        <v>199</v>
      </c>
      <c r="Y58" s="156" t="s">
        <v>200</v>
      </c>
      <c r="Z58" s="146"/>
      <c r="AA58" s="146"/>
      <c r="AB58" s="146"/>
      <c r="AC58" s="146"/>
      <c r="AD58" s="146"/>
      <c r="AE58" s="146"/>
      <c r="AF58" s="146"/>
      <c r="AG58" s="146" t="s">
        <v>201</v>
      </c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</row>
    <row r="59" spans="1:60" outlineLevel="1" x14ac:dyDescent="0.2">
      <c r="A59" s="173">
        <v>49</v>
      </c>
      <c r="B59" s="174" t="s">
        <v>1749</v>
      </c>
      <c r="C59" s="180" t="s">
        <v>1962</v>
      </c>
      <c r="D59" s="175" t="s">
        <v>344</v>
      </c>
      <c r="E59" s="176">
        <v>1080</v>
      </c>
      <c r="F59" s="177"/>
      <c r="G59" s="178">
        <f t="shared" si="14"/>
        <v>0</v>
      </c>
      <c r="H59" s="157">
        <v>0</v>
      </c>
      <c r="I59" s="156">
        <f t="shared" si="15"/>
        <v>0</v>
      </c>
      <c r="J59" s="157">
        <v>11.44</v>
      </c>
      <c r="K59" s="156">
        <f t="shared" si="16"/>
        <v>12355.2</v>
      </c>
      <c r="L59" s="156">
        <v>21</v>
      </c>
      <c r="M59" s="156">
        <f t="shared" si="17"/>
        <v>0</v>
      </c>
      <c r="N59" s="155">
        <v>0</v>
      </c>
      <c r="O59" s="155">
        <f t="shared" si="18"/>
        <v>0</v>
      </c>
      <c r="P59" s="155">
        <v>0</v>
      </c>
      <c r="Q59" s="155">
        <f t="shared" si="19"/>
        <v>0</v>
      </c>
      <c r="R59" s="156"/>
      <c r="S59" s="156" t="s">
        <v>197</v>
      </c>
      <c r="T59" s="156" t="s">
        <v>198</v>
      </c>
      <c r="U59" s="156">
        <v>0</v>
      </c>
      <c r="V59" s="156">
        <f t="shared" si="20"/>
        <v>0</v>
      </c>
      <c r="W59" s="156"/>
      <c r="X59" s="156" t="s">
        <v>199</v>
      </c>
      <c r="Y59" s="156" t="s">
        <v>200</v>
      </c>
      <c r="Z59" s="146"/>
      <c r="AA59" s="146"/>
      <c r="AB59" s="146"/>
      <c r="AC59" s="146"/>
      <c r="AD59" s="146"/>
      <c r="AE59" s="146"/>
      <c r="AF59" s="146"/>
      <c r="AG59" s="146" t="s">
        <v>201</v>
      </c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</row>
    <row r="60" spans="1:60" ht="22.5" outlineLevel="1" x14ac:dyDescent="0.2">
      <c r="A60" s="173">
        <v>50</v>
      </c>
      <c r="B60" s="174" t="s">
        <v>1751</v>
      </c>
      <c r="C60" s="180" t="s">
        <v>1963</v>
      </c>
      <c r="D60" s="175" t="s">
        <v>533</v>
      </c>
      <c r="E60" s="176">
        <v>1</v>
      </c>
      <c r="F60" s="177"/>
      <c r="G60" s="178">
        <f t="shared" si="14"/>
        <v>0</v>
      </c>
      <c r="H60" s="157">
        <v>0</v>
      </c>
      <c r="I60" s="156">
        <f t="shared" si="15"/>
        <v>0</v>
      </c>
      <c r="J60" s="157">
        <v>6412</v>
      </c>
      <c r="K60" s="156">
        <f t="shared" si="16"/>
        <v>6412</v>
      </c>
      <c r="L60" s="156">
        <v>21</v>
      </c>
      <c r="M60" s="156">
        <f t="shared" si="17"/>
        <v>0</v>
      </c>
      <c r="N60" s="155">
        <v>0</v>
      </c>
      <c r="O60" s="155">
        <f t="shared" si="18"/>
        <v>0</v>
      </c>
      <c r="P60" s="155">
        <v>0</v>
      </c>
      <c r="Q60" s="155">
        <f t="shared" si="19"/>
        <v>0</v>
      </c>
      <c r="R60" s="156"/>
      <c r="S60" s="156" t="s">
        <v>197</v>
      </c>
      <c r="T60" s="156" t="s">
        <v>198</v>
      </c>
      <c r="U60" s="156">
        <v>0</v>
      </c>
      <c r="V60" s="156">
        <f t="shared" si="20"/>
        <v>0</v>
      </c>
      <c r="W60" s="156"/>
      <c r="X60" s="156" t="s">
        <v>199</v>
      </c>
      <c r="Y60" s="156" t="s">
        <v>200</v>
      </c>
      <c r="Z60" s="146"/>
      <c r="AA60" s="146"/>
      <c r="AB60" s="146"/>
      <c r="AC60" s="146"/>
      <c r="AD60" s="146"/>
      <c r="AE60" s="146"/>
      <c r="AF60" s="146"/>
      <c r="AG60" s="146" t="s">
        <v>201</v>
      </c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</row>
    <row r="61" spans="1:60" outlineLevel="1" x14ac:dyDescent="0.2">
      <c r="A61" s="173">
        <v>51</v>
      </c>
      <c r="B61" s="174" t="s">
        <v>1753</v>
      </c>
      <c r="C61" s="180" t="s">
        <v>1964</v>
      </c>
      <c r="D61" s="175" t="s">
        <v>533</v>
      </c>
      <c r="E61" s="176">
        <v>1</v>
      </c>
      <c r="F61" s="177"/>
      <c r="G61" s="178">
        <f t="shared" si="14"/>
        <v>0</v>
      </c>
      <c r="H61" s="157">
        <v>0</v>
      </c>
      <c r="I61" s="156">
        <f t="shared" si="15"/>
        <v>0</v>
      </c>
      <c r="J61" s="157">
        <v>336.34</v>
      </c>
      <c r="K61" s="156">
        <f t="shared" si="16"/>
        <v>336.34</v>
      </c>
      <c r="L61" s="156">
        <v>21</v>
      </c>
      <c r="M61" s="156">
        <f t="shared" si="17"/>
        <v>0</v>
      </c>
      <c r="N61" s="155">
        <v>0</v>
      </c>
      <c r="O61" s="155">
        <f t="shared" si="18"/>
        <v>0</v>
      </c>
      <c r="P61" s="155">
        <v>0</v>
      </c>
      <c r="Q61" s="155">
        <f t="shared" si="19"/>
        <v>0</v>
      </c>
      <c r="R61" s="156"/>
      <c r="S61" s="156" t="s">
        <v>197</v>
      </c>
      <c r="T61" s="156" t="s">
        <v>198</v>
      </c>
      <c r="U61" s="156">
        <v>0</v>
      </c>
      <c r="V61" s="156">
        <f t="shared" si="20"/>
        <v>0</v>
      </c>
      <c r="W61" s="156"/>
      <c r="X61" s="156" t="s">
        <v>199</v>
      </c>
      <c r="Y61" s="156" t="s">
        <v>200</v>
      </c>
      <c r="Z61" s="146"/>
      <c r="AA61" s="146"/>
      <c r="AB61" s="146"/>
      <c r="AC61" s="146"/>
      <c r="AD61" s="146"/>
      <c r="AE61" s="146"/>
      <c r="AF61" s="146"/>
      <c r="AG61" s="146" t="s">
        <v>201</v>
      </c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</row>
    <row r="62" spans="1:60" outlineLevel="1" x14ac:dyDescent="0.2">
      <c r="A62" s="173">
        <v>52</v>
      </c>
      <c r="B62" s="174" t="s">
        <v>1755</v>
      </c>
      <c r="C62" s="180" t="s">
        <v>1965</v>
      </c>
      <c r="D62" s="175" t="s">
        <v>533</v>
      </c>
      <c r="E62" s="176">
        <v>2</v>
      </c>
      <c r="F62" s="177"/>
      <c r="G62" s="178">
        <f t="shared" si="14"/>
        <v>0</v>
      </c>
      <c r="H62" s="157">
        <v>0</v>
      </c>
      <c r="I62" s="156">
        <f t="shared" si="15"/>
        <v>0</v>
      </c>
      <c r="J62" s="157">
        <v>400.4</v>
      </c>
      <c r="K62" s="156">
        <f t="shared" si="16"/>
        <v>800.8</v>
      </c>
      <c r="L62" s="156">
        <v>21</v>
      </c>
      <c r="M62" s="156">
        <f t="shared" si="17"/>
        <v>0</v>
      </c>
      <c r="N62" s="155">
        <v>0</v>
      </c>
      <c r="O62" s="155">
        <f t="shared" si="18"/>
        <v>0</v>
      </c>
      <c r="P62" s="155">
        <v>0</v>
      </c>
      <c r="Q62" s="155">
        <f t="shared" si="19"/>
        <v>0</v>
      </c>
      <c r="R62" s="156"/>
      <c r="S62" s="156" t="s">
        <v>197</v>
      </c>
      <c r="T62" s="156" t="s">
        <v>198</v>
      </c>
      <c r="U62" s="156">
        <v>0</v>
      </c>
      <c r="V62" s="156">
        <f t="shared" si="20"/>
        <v>0</v>
      </c>
      <c r="W62" s="156"/>
      <c r="X62" s="156" t="s">
        <v>199</v>
      </c>
      <c r="Y62" s="156" t="s">
        <v>200</v>
      </c>
      <c r="Z62" s="146"/>
      <c r="AA62" s="146"/>
      <c r="AB62" s="146"/>
      <c r="AC62" s="146"/>
      <c r="AD62" s="146"/>
      <c r="AE62" s="146"/>
      <c r="AF62" s="146"/>
      <c r="AG62" s="146" t="s">
        <v>201</v>
      </c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</row>
    <row r="63" spans="1:60" outlineLevel="1" x14ac:dyDescent="0.2">
      <c r="A63" s="173">
        <v>53</v>
      </c>
      <c r="B63" s="174" t="s">
        <v>1757</v>
      </c>
      <c r="C63" s="180" t="s">
        <v>1966</v>
      </c>
      <c r="D63" s="175" t="s">
        <v>533</v>
      </c>
      <c r="E63" s="176">
        <v>1</v>
      </c>
      <c r="F63" s="177"/>
      <c r="G63" s="178">
        <f t="shared" si="14"/>
        <v>0</v>
      </c>
      <c r="H63" s="157">
        <v>0</v>
      </c>
      <c r="I63" s="156">
        <f t="shared" si="15"/>
        <v>0</v>
      </c>
      <c r="J63" s="157">
        <v>400.4</v>
      </c>
      <c r="K63" s="156">
        <f t="shared" si="16"/>
        <v>400.4</v>
      </c>
      <c r="L63" s="156">
        <v>21</v>
      </c>
      <c r="M63" s="156">
        <f t="shared" si="17"/>
        <v>0</v>
      </c>
      <c r="N63" s="155">
        <v>0</v>
      </c>
      <c r="O63" s="155">
        <f t="shared" si="18"/>
        <v>0</v>
      </c>
      <c r="P63" s="155">
        <v>0</v>
      </c>
      <c r="Q63" s="155">
        <f t="shared" si="19"/>
        <v>0</v>
      </c>
      <c r="R63" s="156"/>
      <c r="S63" s="156" t="s">
        <v>197</v>
      </c>
      <c r="T63" s="156" t="s">
        <v>198</v>
      </c>
      <c r="U63" s="156">
        <v>0</v>
      </c>
      <c r="V63" s="156">
        <f t="shared" si="20"/>
        <v>0</v>
      </c>
      <c r="W63" s="156"/>
      <c r="X63" s="156" t="s">
        <v>199</v>
      </c>
      <c r="Y63" s="156" t="s">
        <v>200</v>
      </c>
      <c r="Z63" s="146"/>
      <c r="AA63" s="146"/>
      <c r="AB63" s="146"/>
      <c r="AC63" s="146"/>
      <c r="AD63" s="146"/>
      <c r="AE63" s="146"/>
      <c r="AF63" s="146"/>
      <c r="AG63" s="146" t="s">
        <v>201</v>
      </c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</row>
    <row r="64" spans="1:60" outlineLevel="1" x14ac:dyDescent="0.2">
      <c r="A64" s="173">
        <v>54</v>
      </c>
      <c r="B64" s="174" t="s">
        <v>1759</v>
      </c>
      <c r="C64" s="180" t="s">
        <v>1967</v>
      </c>
      <c r="D64" s="175" t="s">
        <v>533</v>
      </c>
      <c r="E64" s="176">
        <v>4</v>
      </c>
      <c r="F64" s="177"/>
      <c r="G64" s="178">
        <f t="shared" si="14"/>
        <v>0</v>
      </c>
      <c r="H64" s="157">
        <v>0</v>
      </c>
      <c r="I64" s="156">
        <f t="shared" si="15"/>
        <v>0</v>
      </c>
      <c r="J64" s="157">
        <v>1710.72</v>
      </c>
      <c r="K64" s="156">
        <f t="shared" si="16"/>
        <v>6842.88</v>
      </c>
      <c r="L64" s="156">
        <v>21</v>
      </c>
      <c r="M64" s="156">
        <f t="shared" si="17"/>
        <v>0</v>
      </c>
      <c r="N64" s="155">
        <v>0</v>
      </c>
      <c r="O64" s="155">
        <f t="shared" si="18"/>
        <v>0</v>
      </c>
      <c r="P64" s="155">
        <v>0</v>
      </c>
      <c r="Q64" s="155">
        <f t="shared" si="19"/>
        <v>0</v>
      </c>
      <c r="R64" s="156"/>
      <c r="S64" s="156" t="s">
        <v>197</v>
      </c>
      <c r="T64" s="156" t="s">
        <v>198</v>
      </c>
      <c r="U64" s="156">
        <v>0</v>
      </c>
      <c r="V64" s="156">
        <f t="shared" si="20"/>
        <v>0</v>
      </c>
      <c r="W64" s="156"/>
      <c r="X64" s="156" t="s">
        <v>199</v>
      </c>
      <c r="Y64" s="156" t="s">
        <v>200</v>
      </c>
      <c r="Z64" s="146"/>
      <c r="AA64" s="146"/>
      <c r="AB64" s="146"/>
      <c r="AC64" s="146"/>
      <c r="AD64" s="146"/>
      <c r="AE64" s="146"/>
      <c r="AF64" s="146"/>
      <c r="AG64" s="146" t="s">
        <v>201</v>
      </c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</row>
    <row r="65" spans="1:60" outlineLevel="1" x14ac:dyDescent="0.2">
      <c r="A65" s="173">
        <v>55</v>
      </c>
      <c r="B65" s="174" t="s">
        <v>1761</v>
      </c>
      <c r="C65" s="180" t="s">
        <v>1968</v>
      </c>
      <c r="D65" s="175" t="s">
        <v>533</v>
      </c>
      <c r="E65" s="176">
        <v>7</v>
      </c>
      <c r="F65" s="177"/>
      <c r="G65" s="178">
        <f t="shared" si="14"/>
        <v>0</v>
      </c>
      <c r="H65" s="157">
        <v>0</v>
      </c>
      <c r="I65" s="156">
        <f t="shared" si="15"/>
        <v>0</v>
      </c>
      <c r="J65" s="157">
        <v>148</v>
      </c>
      <c r="K65" s="156">
        <f t="shared" si="16"/>
        <v>1036</v>
      </c>
      <c r="L65" s="156">
        <v>21</v>
      </c>
      <c r="M65" s="156">
        <f t="shared" si="17"/>
        <v>0</v>
      </c>
      <c r="N65" s="155">
        <v>0</v>
      </c>
      <c r="O65" s="155">
        <f t="shared" si="18"/>
        <v>0</v>
      </c>
      <c r="P65" s="155">
        <v>0</v>
      </c>
      <c r="Q65" s="155">
        <f t="shared" si="19"/>
        <v>0</v>
      </c>
      <c r="R65" s="156"/>
      <c r="S65" s="156" t="s">
        <v>197</v>
      </c>
      <c r="T65" s="156" t="s">
        <v>198</v>
      </c>
      <c r="U65" s="156">
        <v>0</v>
      </c>
      <c r="V65" s="156">
        <f t="shared" si="20"/>
        <v>0</v>
      </c>
      <c r="W65" s="156"/>
      <c r="X65" s="156" t="s">
        <v>199</v>
      </c>
      <c r="Y65" s="156" t="s">
        <v>200</v>
      </c>
      <c r="Z65" s="146"/>
      <c r="AA65" s="146"/>
      <c r="AB65" s="146"/>
      <c r="AC65" s="146"/>
      <c r="AD65" s="146"/>
      <c r="AE65" s="146"/>
      <c r="AF65" s="146"/>
      <c r="AG65" s="146" t="s">
        <v>201</v>
      </c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</row>
    <row r="66" spans="1:60" ht="22.5" outlineLevel="1" x14ac:dyDescent="0.2">
      <c r="A66" s="173">
        <v>56</v>
      </c>
      <c r="B66" s="174" t="s">
        <v>1763</v>
      </c>
      <c r="C66" s="180" t="s">
        <v>1969</v>
      </c>
      <c r="D66" s="175" t="s">
        <v>533</v>
      </c>
      <c r="E66" s="176">
        <v>1</v>
      </c>
      <c r="F66" s="177"/>
      <c r="G66" s="178">
        <f t="shared" si="14"/>
        <v>0</v>
      </c>
      <c r="H66" s="157">
        <v>0</v>
      </c>
      <c r="I66" s="156">
        <f t="shared" si="15"/>
        <v>0</v>
      </c>
      <c r="J66" s="157">
        <v>3140</v>
      </c>
      <c r="K66" s="156">
        <f t="shared" si="16"/>
        <v>3140</v>
      </c>
      <c r="L66" s="156">
        <v>21</v>
      </c>
      <c r="M66" s="156">
        <f t="shared" si="17"/>
        <v>0</v>
      </c>
      <c r="N66" s="155">
        <v>0</v>
      </c>
      <c r="O66" s="155">
        <f t="shared" si="18"/>
        <v>0</v>
      </c>
      <c r="P66" s="155">
        <v>0</v>
      </c>
      <c r="Q66" s="155">
        <f t="shared" si="19"/>
        <v>0</v>
      </c>
      <c r="R66" s="156"/>
      <c r="S66" s="156" t="s">
        <v>197</v>
      </c>
      <c r="T66" s="156" t="s">
        <v>198</v>
      </c>
      <c r="U66" s="156">
        <v>0</v>
      </c>
      <c r="V66" s="156">
        <f t="shared" si="20"/>
        <v>0</v>
      </c>
      <c r="W66" s="156"/>
      <c r="X66" s="156" t="s">
        <v>199</v>
      </c>
      <c r="Y66" s="156" t="s">
        <v>200</v>
      </c>
      <c r="Z66" s="146"/>
      <c r="AA66" s="146"/>
      <c r="AB66" s="146"/>
      <c r="AC66" s="146"/>
      <c r="AD66" s="146"/>
      <c r="AE66" s="146"/>
      <c r="AF66" s="146"/>
      <c r="AG66" s="146" t="s">
        <v>201</v>
      </c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</row>
    <row r="67" spans="1:60" outlineLevel="1" x14ac:dyDescent="0.2">
      <c r="A67" s="173">
        <v>57</v>
      </c>
      <c r="B67" s="174" t="s">
        <v>1765</v>
      </c>
      <c r="C67" s="180" t="s">
        <v>1970</v>
      </c>
      <c r="D67" s="175" t="s">
        <v>533</v>
      </c>
      <c r="E67" s="176">
        <v>1</v>
      </c>
      <c r="F67" s="177"/>
      <c r="G67" s="178">
        <f t="shared" si="14"/>
        <v>0</v>
      </c>
      <c r="H67" s="157">
        <v>0</v>
      </c>
      <c r="I67" s="156">
        <f t="shared" si="15"/>
        <v>0</v>
      </c>
      <c r="J67" s="157">
        <v>1210</v>
      </c>
      <c r="K67" s="156">
        <f t="shared" si="16"/>
        <v>1210</v>
      </c>
      <c r="L67" s="156">
        <v>21</v>
      </c>
      <c r="M67" s="156">
        <f t="shared" si="17"/>
        <v>0</v>
      </c>
      <c r="N67" s="155">
        <v>0</v>
      </c>
      <c r="O67" s="155">
        <f t="shared" si="18"/>
        <v>0</v>
      </c>
      <c r="P67" s="155">
        <v>0</v>
      </c>
      <c r="Q67" s="155">
        <f t="shared" si="19"/>
        <v>0</v>
      </c>
      <c r="R67" s="156"/>
      <c r="S67" s="156" t="s">
        <v>197</v>
      </c>
      <c r="T67" s="156" t="s">
        <v>198</v>
      </c>
      <c r="U67" s="156">
        <v>0</v>
      </c>
      <c r="V67" s="156">
        <f t="shared" si="20"/>
        <v>0</v>
      </c>
      <c r="W67" s="156"/>
      <c r="X67" s="156" t="s">
        <v>199</v>
      </c>
      <c r="Y67" s="156" t="s">
        <v>200</v>
      </c>
      <c r="Z67" s="146"/>
      <c r="AA67" s="146"/>
      <c r="AB67" s="146"/>
      <c r="AC67" s="146"/>
      <c r="AD67" s="146"/>
      <c r="AE67" s="146"/>
      <c r="AF67" s="146"/>
      <c r="AG67" s="146" t="s">
        <v>201</v>
      </c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</row>
    <row r="68" spans="1:60" outlineLevel="1" x14ac:dyDescent="0.2">
      <c r="A68" s="173">
        <v>58</v>
      </c>
      <c r="B68" s="174" t="s">
        <v>1767</v>
      </c>
      <c r="C68" s="180" t="s">
        <v>1937</v>
      </c>
      <c r="D68" s="175" t="s">
        <v>533</v>
      </c>
      <c r="E68" s="176">
        <v>80</v>
      </c>
      <c r="F68" s="177"/>
      <c r="G68" s="178">
        <f t="shared" si="14"/>
        <v>0</v>
      </c>
      <c r="H68" s="157">
        <v>0</v>
      </c>
      <c r="I68" s="156">
        <f t="shared" si="15"/>
        <v>0</v>
      </c>
      <c r="J68" s="157">
        <v>56.25</v>
      </c>
      <c r="K68" s="156">
        <f t="shared" si="16"/>
        <v>4500</v>
      </c>
      <c r="L68" s="156">
        <v>21</v>
      </c>
      <c r="M68" s="156">
        <f t="shared" si="17"/>
        <v>0</v>
      </c>
      <c r="N68" s="155">
        <v>0</v>
      </c>
      <c r="O68" s="155">
        <f t="shared" si="18"/>
        <v>0</v>
      </c>
      <c r="P68" s="155">
        <v>0</v>
      </c>
      <c r="Q68" s="155">
        <f t="shared" si="19"/>
        <v>0</v>
      </c>
      <c r="R68" s="156"/>
      <c r="S68" s="156" t="s">
        <v>197</v>
      </c>
      <c r="T68" s="156" t="s">
        <v>198</v>
      </c>
      <c r="U68" s="156">
        <v>0</v>
      </c>
      <c r="V68" s="156">
        <f t="shared" si="20"/>
        <v>0</v>
      </c>
      <c r="W68" s="156"/>
      <c r="X68" s="156" t="s">
        <v>199</v>
      </c>
      <c r="Y68" s="156" t="s">
        <v>200</v>
      </c>
      <c r="Z68" s="146"/>
      <c r="AA68" s="146"/>
      <c r="AB68" s="146"/>
      <c r="AC68" s="146"/>
      <c r="AD68" s="146"/>
      <c r="AE68" s="146"/>
      <c r="AF68" s="146"/>
      <c r="AG68" s="146" t="s">
        <v>201</v>
      </c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</row>
    <row r="69" spans="1:60" outlineLevel="1" x14ac:dyDescent="0.2">
      <c r="A69" s="173">
        <v>59</v>
      </c>
      <c r="B69" s="174" t="s">
        <v>1769</v>
      </c>
      <c r="C69" s="180" t="s">
        <v>1971</v>
      </c>
      <c r="D69" s="175" t="s">
        <v>344</v>
      </c>
      <c r="E69" s="176">
        <v>325</v>
      </c>
      <c r="F69" s="177"/>
      <c r="G69" s="178">
        <f t="shared" si="14"/>
        <v>0</v>
      </c>
      <c r="H69" s="157">
        <v>0</v>
      </c>
      <c r="I69" s="156">
        <f t="shared" si="15"/>
        <v>0</v>
      </c>
      <c r="J69" s="157">
        <v>63.75</v>
      </c>
      <c r="K69" s="156">
        <f t="shared" si="16"/>
        <v>20718.75</v>
      </c>
      <c r="L69" s="156">
        <v>21</v>
      </c>
      <c r="M69" s="156">
        <f t="shared" si="17"/>
        <v>0</v>
      </c>
      <c r="N69" s="155">
        <v>0</v>
      </c>
      <c r="O69" s="155">
        <f t="shared" si="18"/>
        <v>0</v>
      </c>
      <c r="P69" s="155">
        <v>0</v>
      </c>
      <c r="Q69" s="155">
        <f t="shared" si="19"/>
        <v>0</v>
      </c>
      <c r="R69" s="156"/>
      <c r="S69" s="156" t="s">
        <v>197</v>
      </c>
      <c r="T69" s="156" t="s">
        <v>198</v>
      </c>
      <c r="U69" s="156">
        <v>0</v>
      </c>
      <c r="V69" s="156">
        <f t="shared" si="20"/>
        <v>0</v>
      </c>
      <c r="W69" s="156"/>
      <c r="X69" s="156" t="s">
        <v>199</v>
      </c>
      <c r="Y69" s="156" t="s">
        <v>200</v>
      </c>
      <c r="Z69" s="146"/>
      <c r="AA69" s="146"/>
      <c r="AB69" s="146"/>
      <c r="AC69" s="146"/>
      <c r="AD69" s="146"/>
      <c r="AE69" s="146"/>
      <c r="AF69" s="146"/>
      <c r="AG69" s="146" t="s">
        <v>201</v>
      </c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</row>
    <row r="70" spans="1:60" outlineLevel="1" x14ac:dyDescent="0.2">
      <c r="A70" s="173">
        <v>60</v>
      </c>
      <c r="B70" s="174" t="s">
        <v>1771</v>
      </c>
      <c r="C70" s="180" t="s">
        <v>1939</v>
      </c>
      <c r="D70" s="175" t="s">
        <v>344</v>
      </c>
      <c r="E70" s="176">
        <v>325</v>
      </c>
      <c r="F70" s="177"/>
      <c r="G70" s="178">
        <f t="shared" si="14"/>
        <v>0</v>
      </c>
      <c r="H70" s="157">
        <v>0</v>
      </c>
      <c r="I70" s="156">
        <f t="shared" si="15"/>
        <v>0</v>
      </c>
      <c r="J70" s="157">
        <v>12.5</v>
      </c>
      <c r="K70" s="156">
        <f t="shared" si="16"/>
        <v>4062.5</v>
      </c>
      <c r="L70" s="156">
        <v>21</v>
      </c>
      <c r="M70" s="156">
        <f t="shared" si="17"/>
        <v>0</v>
      </c>
      <c r="N70" s="155">
        <v>0</v>
      </c>
      <c r="O70" s="155">
        <f t="shared" si="18"/>
        <v>0</v>
      </c>
      <c r="P70" s="155">
        <v>0</v>
      </c>
      <c r="Q70" s="155">
        <f t="shared" si="19"/>
        <v>0</v>
      </c>
      <c r="R70" s="156"/>
      <c r="S70" s="156" t="s">
        <v>197</v>
      </c>
      <c r="T70" s="156" t="s">
        <v>198</v>
      </c>
      <c r="U70" s="156">
        <v>0</v>
      </c>
      <c r="V70" s="156">
        <f t="shared" si="20"/>
        <v>0</v>
      </c>
      <c r="W70" s="156"/>
      <c r="X70" s="156" t="s">
        <v>199</v>
      </c>
      <c r="Y70" s="156" t="s">
        <v>200</v>
      </c>
      <c r="Z70" s="146"/>
      <c r="AA70" s="146"/>
      <c r="AB70" s="146"/>
      <c r="AC70" s="146"/>
      <c r="AD70" s="146"/>
      <c r="AE70" s="146"/>
      <c r="AF70" s="146"/>
      <c r="AG70" s="146" t="s">
        <v>201</v>
      </c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</row>
    <row r="71" spans="1:60" outlineLevel="1" x14ac:dyDescent="0.2">
      <c r="A71" s="173">
        <v>61</v>
      </c>
      <c r="B71" s="174" t="s">
        <v>1773</v>
      </c>
      <c r="C71" s="180" t="s">
        <v>1940</v>
      </c>
      <c r="D71" s="175" t="s">
        <v>344</v>
      </c>
      <c r="E71" s="176">
        <v>325</v>
      </c>
      <c r="F71" s="177"/>
      <c r="G71" s="178">
        <f t="shared" si="14"/>
        <v>0</v>
      </c>
      <c r="H71" s="157">
        <v>0</v>
      </c>
      <c r="I71" s="156">
        <f t="shared" si="15"/>
        <v>0</v>
      </c>
      <c r="J71" s="157">
        <v>2.5</v>
      </c>
      <c r="K71" s="156">
        <f t="shared" si="16"/>
        <v>812.5</v>
      </c>
      <c r="L71" s="156">
        <v>21</v>
      </c>
      <c r="M71" s="156">
        <f t="shared" si="17"/>
        <v>0</v>
      </c>
      <c r="N71" s="155">
        <v>0</v>
      </c>
      <c r="O71" s="155">
        <f t="shared" si="18"/>
        <v>0</v>
      </c>
      <c r="P71" s="155">
        <v>0</v>
      </c>
      <c r="Q71" s="155">
        <f t="shared" si="19"/>
        <v>0</v>
      </c>
      <c r="R71" s="156"/>
      <c r="S71" s="156" t="s">
        <v>197</v>
      </c>
      <c r="T71" s="156" t="s">
        <v>198</v>
      </c>
      <c r="U71" s="156">
        <v>0</v>
      </c>
      <c r="V71" s="156">
        <f t="shared" si="20"/>
        <v>0</v>
      </c>
      <c r="W71" s="156"/>
      <c r="X71" s="156" t="s">
        <v>199</v>
      </c>
      <c r="Y71" s="156" t="s">
        <v>200</v>
      </c>
      <c r="Z71" s="146"/>
      <c r="AA71" s="146"/>
      <c r="AB71" s="146"/>
      <c r="AC71" s="146"/>
      <c r="AD71" s="146"/>
      <c r="AE71" s="146"/>
      <c r="AF71" s="146"/>
      <c r="AG71" s="146" t="s">
        <v>201</v>
      </c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</row>
    <row r="72" spans="1:60" outlineLevel="1" x14ac:dyDescent="0.2">
      <c r="A72" s="173">
        <v>62</v>
      </c>
      <c r="B72" s="174" t="s">
        <v>1775</v>
      </c>
      <c r="C72" s="180" t="s">
        <v>1972</v>
      </c>
      <c r="D72" s="175" t="s">
        <v>533</v>
      </c>
      <c r="E72" s="176">
        <v>20</v>
      </c>
      <c r="F72" s="177"/>
      <c r="G72" s="178">
        <f t="shared" si="14"/>
        <v>0</v>
      </c>
      <c r="H72" s="157">
        <v>0</v>
      </c>
      <c r="I72" s="156">
        <f t="shared" si="15"/>
        <v>0</v>
      </c>
      <c r="J72" s="157">
        <v>1599</v>
      </c>
      <c r="K72" s="156">
        <f t="shared" si="16"/>
        <v>31980</v>
      </c>
      <c r="L72" s="156">
        <v>21</v>
      </c>
      <c r="M72" s="156">
        <f t="shared" si="17"/>
        <v>0</v>
      </c>
      <c r="N72" s="155">
        <v>0</v>
      </c>
      <c r="O72" s="155">
        <f t="shared" si="18"/>
        <v>0</v>
      </c>
      <c r="P72" s="155">
        <v>0</v>
      </c>
      <c r="Q72" s="155">
        <f t="shared" si="19"/>
        <v>0</v>
      </c>
      <c r="R72" s="156"/>
      <c r="S72" s="156" t="s">
        <v>197</v>
      </c>
      <c r="T72" s="156" t="s">
        <v>198</v>
      </c>
      <c r="U72" s="156">
        <v>0</v>
      </c>
      <c r="V72" s="156">
        <f t="shared" si="20"/>
        <v>0</v>
      </c>
      <c r="W72" s="156"/>
      <c r="X72" s="156" t="s">
        <v>199</v>
      </c>
      <c r="Y72" s="156" t="s">
        <v>200</v>
      </c>
      <c r="Z72" s="146"/>
      <c r="AA72" s="146"/>
      <c r="AB72" s="146"/>
      <c r="AC72" s="146"/>
      <c r="AD72" s="146"/>
      <c r="AE72" s="146"/>
      <c r="AF72" s="146"/>
      <c r="AG72" s="146" t="s">
        <v>201</v>
      </c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</row>
    <row r="73" spans="1:60" outlineLevel="1" x14ac:dyDescent="0.2">
      <c r="A73" s="173">
        <v>63</v>
      </c>
      <c r="B73" s="174" t="s">
        <v>1777</v>
      </c>
      <c r="C73" s="180" t="s">
        <v>1942</v>
      </c>
      <c r="D73" s="175" t="s">
        <v>533</v>
      </c>
      <c r="E73" s="176">
        <v>1</v>
      </c>
      <c r="F73" s="177"/>
      <c r="G73" s="178">
        <f t="shared" si="14"/>
        <v>0</v>
      </c>
      <c r="H73" s="157">
        <v>0</v>
      </c>
      <c r="I73" s="156">
        <f t="shared" si="15"/>
        <v>0</v>
      </c>
      <c r="J73" s="157">
        <v>5000</v>
      </c>
      <c r="K73" s="156">
        <f t="shared" si="16"/>
        <v>5000</v>
      </c>
      <c r="L73" s="156">
        <v>21</v>
      </c>
      <c r="M73" s="156">
        <f t="shared" si="17"/>
        <v>0</v>
      </c>
      <c r="N73" s="155">
        <v>0</v>
      </c>
      <c r="O73" s="155">
        <f t="shared" si="18"/>
        <v>0</v>
      </c>
      <c r="P73" s="155">
        <v>0</v>
      </c>
      <c r="Q73" s="155">
        <f t="shared" si="19"/>
        <v>0</v>
      </c>
      <c r="R73" s="156"/>
      <c r="S73" s="156" t="s">
        <v>197</v>
      </c>
      <c r="T73" s="156" t="s">
        <v>198</v>
      </c>
      <c r="U73" s="156">
        <v>0</v>
      </c>
      <c r="V73" s="156">
        <f t="shared" si="20"/>
        <v>0</v>
      </c>
      <c r="W73" s="156"/>
      <c r="X73" s="156" t="s">
        <v>199</v>
      </c>
      <c r="Y73" s="156" t="s">
        <v>200</v>
      </c>
      <c r="Z73" s="146"/>
      <c r="AA73" s="146"/>
      <c r="AB73" s="146"/>
      <c r="AC73" s="146"/>
      <c r="AD73" s="146"/>
      <c r="AE73" s="146"/>
      <c r="AF73" s="146"/>
      <c r="AG73" s="146" t="s">
        <v>201</v>
      </c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</row>
    <row r="74" spans="1:60" x14ac:dyDescent="0.2">
      <c r="A74" s="160" t="s">
        <v>192</v>
      </c>
      <c r="B74" s="161" t="s">
        <v>88</v>
      </c>
      <c r="C74" s="179" t="s">
        <v>89</v>
      </c>
      <c r="D74" s="162"/>
      <c r="E74" s="163"/>
      <c r="F74" s="164"/>
      <c r="G74" s="165">
        <f>SUMIF(AG75:AG85,"&lt;&gt;NOR",G75:G85)</f>
        <v>0</v>
      </c>
      <c r="H74" s="159"/>
      <c r="I74" s="159">
        <f>SUM(I75:I85)</f>
        <v>0</v>
      </c>
      <c r="J74" s="159"/>
      <c r="K74" s="159">
        <f>SUM(K75:K85)</f>
        <v>239678</v>
      </c>
      <c r="L74" s="159"/>
      <c r="M74" s="159">
        <f>SUM(M75:M85)</f>
        <v>0</v>
      </c>
      <c r="N74" s="158"/>
      <c r="O74" s="158">
        <f>SUM(O75:O85)</f>
        <v>0</v>
      </c>
      <c r="P74" s="158"/>
      <c r="Q74" s="158">
        <f>SUM(Q75:Q85)</f>
        <v>0</v>
      </c>
      <c r="R74" s="159"/>
      <c r="S74" s="159"/>
      <c r="T74" s="159"/>
      <c r="U74" s="159"/>
      <c r="V74" s="159">
        <f>SUM(V75:V85)</f>
        <v>0</v>
      </c>
      <c r="W74" s="159"/>
      <c r="X74" s="159"/>
      <c r="Y74" s="159"/>
      <c r="AG74" t="s">
        <v>193</v>
      </c>
    </row>
    <row r="75" spans="1:60" outlineLevel="1" x14ac:dyDescent="0.2">
      <c r="A75" s="173">
        <v>64</v>
      </c>
      <c r="B75" s="174" t="s">
        <v>1779</v>
      </c>
      <c r="C75" s="180" t="s">
        <v>1973</v>
      </c>
      <c r="D75" s="175" t="s">
        <v>533</v>
      </c>
      <c r="E75" s="176">
        <v>3</v>
      </c>
      <c r="F75" s="177"/>
      <c r="G75" s="178">
        <f t="shared" ref="G75:G85" si="21">ROUND(E75*F75,2)</f>
        <v>0</v>
      </c>
      <c r="H75" s="157">
        <v>0</v>
      </c>
      <c r="I75" s="156">
        <f t="shared" ref="I75:I85" si="22">ROUND(E75*H75,2)</f>
        <v>0</v>
      </c>
      <c r="J75" s="157">
        <v>4121</v>
      </c>
      <c r="K75" s="156">
        <f t="shared" ref="K75:K85" si="23">ROUND(E75*J75,2)</f>
        <v>12363</v>
      </c>
      <c r="L75" s="156">
        <v>21</v>
      </c>
      <c r="M75" s="156">
        <f t="shared" ref="M75:M85" si="24">G75*(1+L75/100)</f>
        <v>0</v>
      </c>
      <c r="N75" s="155">
        <v>0</v>
      </c>
      <c r="O75" s="155">
        <f t="shared" ref="O75:O85" si="25">ROUND(E75*N75,2)</f>
        <v>0</v>
      </c>
      <c r="P75" s="155">
        <v>0</v>
      </c>
      <c r="Q75" s="155">
        <f t="shared" ref="Q75:Q85" si="26">ROUND(E75*P75,2)</f>
        <v>0</v>
      </c>
      <c r="R75" s="156"/>
      <c r="S75" s="156" t="s">
        <v>197</v>
      </c>
      <c r="T75" s="156" t="s">
        <v>198</v>
      </c>
      <c r="U75" s="156">
        <v>0</v>
      </c>
      <c r="V75" s="156">
        <f t="shared" ref="V75:V85" si="27">ROUND(E75*U75,2)</f>
        <v>0</v>
      </c>
      <c r="W75" s="156"/>
      <c r="X75" s="156" t="s">
        <v>199</v>
      </c>
      <c r="Y75" s="156" t="s">
        <v>200</v>
      </c>
      <c r="Z75" s="146"/>
      <c r="AA75" s="146"/>
      <c r="AB75" s="146"/>
      <c r="AC75" s="146"/>
      <c r="AD75" s="146"/>
      <c r="AE75" s="146"/>
      <c r="AF75" s="146"/>
      <c r="AG75" s="146" t="s">
        <v>201</v>
      </c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</row>
    <row r="76" spans="1:60" outlineLevel="1" x14ac:dyDescent="0.2">
      <c r="A76" s="173">
        <v>65</v>
      </c>
      <c r="B76" s="174" t="s">
        <v>1781</v>
      </c>
      <c r="C76" s="180" t="s">
        <v>1974</v>
      </c>
      <c r="D76" s="175" t="s">
        <v>533</v>
      </c>
      <c r="E76" s="176">
        <v>3</v>
      </c>
      <c r="F76" s="177"/>
      <c r="G76" s="178">
        <f t="shared" si="21"/>
        <v>0</v>
      </c>
      <c r="H76" s="157">
        <v>0</v>
      </c>
      <c r="I76" s="156">
        <f t="shared" si="22"/>
        <v>0</v>
      </c>
      <c r="J76" s="157">
        <v>4950</v>
      </c>
      <c r="K76" s="156">
        <f t="shared" si="23"/>
        <v>14850</v>
      </c>
      <c r="L76" s="156">
        <v>21</v>
      </c>
      <c r="M76" s="156">
        <f t="shared" si="24"/>
        <v>0</v>
      </c>
      <c r="N76" s="155">
        <v>0</v>
      </c>
      <c r="O76" s="155">
        <f t="shared" si="25"/>
        <v>0</v>
      </c>
      <c r="P76" s="155">
        <v>0</v>
      </c>
      <c r="Q76" s="155">
        <f t="shared" si="26"/>
        <v>0</v>
      </c>
      <c r="R76" s="156"/>
      <c r="S76" s="156" t="s">
        <v>197</v>
      </c>
      <c r="T76" s="156" t="s">
        <v>198</v>
      </c>
      <c r="U76" s="156">
        <v>0</v>
      </c>
      <c r="V76" s="156">
        <f t="shared" si="27"/>
        <v>0</v>
      </c>
      <c r="W76" s="156"/>
      <c r="X76" s="156" t="s">
        <v>199</v>
      </c>
      <c r="Y76" s="156" t="s">
        <v>200</v>
      </c>
      <c r="Z76" s="146"/>
      <c r="AA76" s="146"/>
      <c r="AB76" s="146"/>
      <c r="AC76" s="146"/>
      <c r="AD76" s="146"/>
      <c r="AE76" s="146"/>
      <c r="AF76" s="146"/>
      <c r="AG76" s="146" t="s">
        <v>201</v>
      </c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</row>
    <row r="77" spans="1:60" ht="33.75" outlineLevel="1" x14ac:dyDescent="0.2">
      <c r="A77" s="173">
        <v>66</v>
      </c>
      <c r="B77" s="174" t="s">
        <v>1783</v>
      </c>
      <c r="C77" s="180" t="s">
        <v>1925</v>
      </c>
      <c r="D77" s="175" t="s">
        <v>533</v>
      </c>
      <c r="E77" s="176">
        <v>3500</v>
      </c>
      <c r="F77" s="177"/>
      <c r="G77" s="178">
        <f t="shared" si="21"/>
        <v>0</v>
      </c>
      <c r="H77" s="157">
        <v>0</v>
      </c>
      <c r="I77" s="156">
        <f t="shared" si="22"/>
        <v>0</v>
      </c>
      <c r="J77" s="157">
        <v>25</v>
      </c>
      <c r="K77" s="156">
        <f t="shared" si="23"/>
        <v>87500</v>
      </c>
      <c r="L77" s="156">
        <v>21</v>
      </c>
      <c r="M77" s="156">
        <f t="shared" si="24"/>
        <v>0</v>
      </c>
      <c r="N77" s="155">
        <v>0</v>
      </c>
      <c r="O77" s="155">
        <f t="shared" si="25"/>
        <v>0</v>
      </c>
      <c r="P77" s="155">
        <v>0</v>
      </c>
      <c r="Q77" s="155">
        <f t="shared" si="26"/>
        <v>0</v>
      </c>
      <c r="R77" s="156"/>
      <c r="S77" s="156" t="s">
        <v>197</v>
      </c>
      <c r="T77" s="156" t="s">
        <v>198</v>
      </c>
      <c r="U77" s="156">
        <v>0</v>
      </c>
      <c r="V77" s="156">
        <f t="shared" si="27"/>
        <v>0</v>
      </c>
      <c r="W77" s="156"/>
      <c r="X77" s="156" t="s">
        <v>199</v>
      </c>
      <c r="Y77" s="156" t="s">
        <v>200</v>
      </c>
      <c r="Z77" s="146"/>
      <c r="AA77" s="146"/>
      <c r="AB77" s="146"/>
      <c r="AC77" s="146"/>
      <c r="AD77" s="146"/>
      <c r="AE77" s="146"/>
      <c r="AF77" s="146"/>
      <c r="AG77" s="146" t="s">
        <v>201</v>
      </c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</row>
    <row r="78" spans="1:60" outlineLevel="1" x14ac:dyDescent="0.2">
      <c r="A78" s="173">
        <v>67</v>
      </c>
      <c r="B78" s="174" t="s">
        <v>1785</v>
      </c>
      <c r="C78" s="180" t="s">
        <v>1975</v>
      </c>
      <c r="D78" s="175" t="s">
        <v>533</v>
      </c>
      <c r="E78" s="176">
        <v>3</v>
      </c>
      <c r="F78" s="177"/>
      <c r="G78" s="178">
        <f t="shared" si="21"/>
        <v>0</v>
      </c>
      <c r="H78" s="157">
        <v>0</v>
      </c>
      <c r="I78" s="156">
        <f t="shared" si="22"/>
        <v>0</v>
      </c>
      <c r="J78" s="157">
        <v>2880</v>
      </c>
      <c r="K78" s="156">
        <f t="shared" si="23"/>
        <v>8640</v>
      </c>
      <c r="L78" s="156">
        <v>21</v>
      </c>
      <c r="M78" s="156">
        <f t="shared" si="24"/>
        <v>0</v>
      </c>
      <c r="N78" s="155">
        <v>0</v>
      </c>
      <c r="O78" s="155">
        <f t="shared" si="25"/>
        <v>0</v>
      </c>
      <c r="P78" s="155">
        <v>0</v>
      </c>
      <c r="Q78" s="155">
        <f t="shared" si="26"/>
        <v>0</v>
      </c>
      <c r="R78" s="156"/>
      <c r="S78" s="156" t="s">
        <v>197</v>
      </c>
      <c r="T78" s="156" t="s">
        <v>198</v>
      </c>
      <c r="U78" s="156">
        <v>0</v>
      </c>
      <c r="V78" s="156">
        <f t="shared" si="27"/>
        <v>0</v>
      </c>
      <c r="W78" s="156"/>
      <c r="X78" s="156" t="s">
        <v>199</v>
      </c>
      <c r="Y78" s="156" t="s">
        <v>200</v>
      </c>
      <c r="Z78" s="146"/>
      <c r="AA78" s="146"/>
      <c r="AB78" s="146"/>
      <c r="AC78" s="146"/>
      <c r="AD78" s="146"/>
      <c r="AE78" s="146"/>
      <c r="AF78" s="146"/>
      <c r="AG78" s="146" t="s">
        <v>201</v>
      </c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</row>
    <row r="79" spans="1:60" outlineLevel="1" x14ac:dyDescent="0.2">
      <c r="A79" s="173">
        <v>68</v>
      </c>
      <c r="B79" s="174" t="s">
        <v>1787</v>
      </c>
      <c r="C79" s="180" t="s">
        <v>1976</v>
      </c>
      <c r="D79" s="175" t="s">
        <v>533</v>
      </c>
      <c r="E79" s="176">
        <v>680</v>
      </c>
      <c r="F79" s="177"/>
      <c r="G79" s="178">
        <f t="shared" si="21"/>
        <v>0</v>
      </c>
      <c r="H79" s="157">
        <v>0</v>
      </c>
      <c r="I79" s="156">
        <f t="shared" si="22"/>
        <v>0</v>
      </c>
      <c r="J79" s="157">
        <v>12.5</v>
      </c>
      <c r="K79" s="156">
        <f t="shared" si="23"/>
        <v>8500</v>
      </c>
      <c r="L79" s="156">
        <v>21</v>
      </c>
      <c r="M79" s="156">
        <f t="shared" si="24"/>
        <v>0</v>
      </c>
      <c r="N79" s="155">
        <v>0</v>
      </c>
      <c r="O79" s="155">
        <f t="shared" si="25"/>
        <v>0</v>
      </c>
      <c r="P79" s="155">
        <v>0</v>
      </c>
      <c r="Q79" s="155">
        <f t="shared" si="26"/>
        <v>0</v>
      </c>
      <c r="R79" s="156"/>
      <c r="S79" s="156" t="s">
        <v>197</v>
      </c>
      <c r="T79" s="156" t="s">
        <v>198</v>
      </c>
      <c r="U79" s="156">
        <v>0</v>
      </c>
      <c r="V79" s="156">
        <f t="shared" si="27"/>
        <v>0</v>
      </c>
      <c r="W79" s="156"/>
      <c r="X79" s="156" t="s">
        <v>199</v>
      </c>
      <c r="Y79" s="156" t="s">
        <v>200</v>
      </c>
      <c r="Z79" s="146"/>
      <c r="AA79" s="146"/>
      <c r="AB79" s="146"/>
      <c r="AC79" s="146"/>
      <c r="AD79" s="146"/>
      <c r="AE79" s="146"/>
      <c r="AF79" s="146"/>
      <c r="AG79" s="146" t="s">
        <v>201</v>
      </c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</row>
    <row r="80" spans="1:60" outlineLevel="1" x14ac:dyDescent="0.2">
      <c r="A80" s="173">
        <v>69</v>
      </c>
      <c r="B80" s="174" t="s">
        <v>1789</v>
      </c>
      <c r="C80" s="180" t="s">
        <v>1977</v>
      </c>
      <c r="D80" s="175" t="s">
        <v>533</v>
      </c>
      <c r="E80" s="176">
        <v>680</v>
      </c>
      <c r="F80" s="177"/>
      <c r="G80" s="178">
        <f t="shared" si="21"/>
        <v>0</v>
      </c>
      <c r="H80" s="157">
        <v>0</v>
      </c>
      <c r="I80" s="156">
        <f t="shared" si="22"/>
        <v>0</v>
      </c>
      <c r="J80" s="157">
        <v>11.25</v>
      </c>
      <c r="K80" s="156">
        <f t="shared" si="23"/>
        <v>7650</v>
      </c>
      <c r="L80" s="156">
        <v>21</v>
      </c>
      <c r="M80" s="156">
        <f t="shared" si="24"/>
        <v>0</v>
      </c>
      <c r="N80" s="155">
        <v>0</v>
      </c>
      <c r="O80" s="155">
        <f t="shared" si="25"/>
        <v>0</v>
      </c>
      <c r="P80" s="155">
        <v>0</v>
      </c>
      <c r="Q80" s="155">
        <f t="shared" si="26"/>
        <v>0</v>
      </c>
      <c r="R80" s="156"/>
      <c r="S80" s="156" t="s">
        <v>197</v>
      </c>
      <c r="T80" s="156" t="s">
        <v>198</v>
      </c>
      <c r="U80" s="156">
        <v>0</v>
      </c>
      <c r="V80" s="156">
        <f t="shared" si="27"/>
        <v>0</v>
      </c>
      <c r="W80" s="156"/>
      <c r="X80" s="156" t="s">
        <v>199</v>
      </c>
      <c r="Y80" s="156" t="s">
        <v>200</v>
      </c>
      <c r="Z80" s="146"/>
      <c r="AA80" s="146"/>
      <c r="AB80" s="146"/>
      <c r="AC80" s="146"/>
      <c r="AD80" s="146"/>
      <c r="AE80" s="146"/>
      <c r="AF80" s="146"/>
      <c r="AG80" s="146" t="s">
        <v>201</v>
      </c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</row>
    <row r="81" spans="1:60" ht="22.5" outlineLevel="1" x14ac:dyDescent="0.2">
      <c r="A81" s="173">
        <v>70</v>
      </c>
      <c r="B81" s="174" t="s">
        <v>1791</v>
      </c>
      <c r="C81" s="180" t="s">
        <v>1978</v>
      </c>
      <c r="D81" s="175" t="s">
        <v>533</v>
      </c>
      <c r="E81" s="176">
        <v>110</v>
      </c>
      <c r="F81" s="177"/>
      <c r="G81" s="178">
        <f t="shared" si="21"/>
        <v>0</v>
      </c>
      <c r="H81" s="157">
        <v>0</v>
      </c>
      <c r="I81" s="156">
        <f t="shared" si="22"/>
        <v>0</v>
      </c>
      <c r="J81" s="157">
        <v>56.25</v>
      </c>
      <c r="K81" s="156">
        <f t="shared" si="23"/>
        <v>6187.5</v>
      </c>
      <c r="L81" s="156">
        <v>21</v>
      </c>
      <c r="M81" s="156">
        <f t="shared" si="24"/>
        <v>0</v>
      </c>
      <c r="N81" s="155">
        <v>0</v>
      </c>
      <c r="O81" s="155">
        <f t="shared" si="25"/>
        <v>0</v>
      </c>
      <c r="P81" s="155">
        <v>0</v>
      </c>
      <c r="Q81" s="155">
        <f t="shared" si="26"/>
        <v>0</v>
      </c>
      <c r="R81" s="156"/>
      <c r="S81" s="156" t="s">
        <v>197</v>
      </c>
      <c r="T81" s="156" t="s">
        <v>198</v>
      </c>
      <c r="U81" s="156">
        <v>0</v>
      </c>
      <c r="V81" s="156">
        <f t="shared" si="27"/>
        <v>0</v>
      </c>
      <c r="W81" s="156"/>
      <c r="X81" s="156" t="s">
        <v>199</v>
      </c>
      <c r="Y81" s="156" t="s">
        <v>200</v>
      </c>
      <c r="Z81" s="146"/>
      <c r="AA81" s="146"/>
      <c r="AB81" s="146"/>
      <c r="AC81" s="146"/>
      <c r="AD81" s="146"/>
      <c r="AE81" s="146"/>
      <c r="AF81" s="146"/>
      <c r="AG81" s="146" t="s">
        <v>201</v>
      </c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</row>
    <row r="82" spans="1:60" outlineLevel="1" x14ac:dyDescent="0.2">
      <c r="A82" s="173">
        <v>71</v>
      </c>
      <c r="B82" s="174" t="s">
        <v>1793</v>
      </c>
      <c r="C82" s="180" t="s">
        <v>1971</v>
      </c>
      <c r="D82" s="175" t="s">
        <v>344</v>
      </c>
      <c r="E82" s="176">
        <v>1130</v>
      </c>
      <c r="F82" s="177"/>
      <c r="G82" s="178">
        <f t="shared" si="21"/>
        <v>0</v>
      </c>
      <c r="H82" s="157">
        <v>0</v>
      </c>
      <c r="I82" s="156">
        <f t="shared" si="22"/>
        <v>0</v>
      </c>
      <c r="J82" s="157">
        <v>63.75</v>
      </c>
      <c r="K82" s="156">
        <f t="shared" si="23"/>
        <v>72037.5</v>
      </c>
      <c r="L82" s="156">
        <v>21</v>
      </c>
      <c r="M82" s="156">
        <f t="shared" si="24"/>
        <v>0</v>
      </c>
      <c r="N82" s="155">
        <v>0</v>
      </c>
      <c r="O82" s="155">
        <f t="shared" si="25"/>
        <v>0</v>
      </c>
      <c r="P82" s="155">
        <v>0</v>
      </c>
      <c r="Q82" s="155">
        <f t="shared" si="26"/>
        <v>0</v>
      </c>
      <c r="R82" s="156"/>
      <c r="S82" s="156" t="s">
        <v>197</v>
      </c>
      <c r="T82" s="156" t="s">
        <v>198</v>
      </c>
      <c r="U82" s="156">
        <v>0</v>
      </c>
      <c r="V82" s="156">
        <f t="shared" si="27"/>
        <v>0</v>
      </c>
      <c r="W82" s="156"/>
      <c r="X82" s="156" t="s">
        <v>199</v>
      </c>
      <c r="Y82" s="156" t="s">
        <v>200</v>
      </c>
      <c r="Z82" s="146"/>
      <c r="AA82" s="146"/>
      <c r="AB82" s="146"/>
      <c r="AC82" s="146"/>
      <c r="AD82" s="146"/>
      <c r="AE82" s="146"/>
      <c r="AF82" s="146"/>
      <c r="AG82" s="146" t="s">
        <v>201</v>
      </c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</row>
    <row r="83" spans="1:60" outlineLevel="1" x14ac:dyDescent="0.2">
      <c r="A83" s="173">
        <v>72</v>
      </c>
      <c r="B83" s="174" t="s">
        <v>1795</v>
      </c>
      <c r="C83" s="180" t="s">
        <v>1939</v>
      </c>
      <c r="D83" s="175" t="s">
        <v>344</v>
      </c>
      <c r="E83" s="176">
        <v>1130</v>
      </c>
      <c r="F83" s="177"/>
      <c r="G83" s="178">
        <f t="shared" si="21"/>
        <v>0</v>
      </c>
      <c r="H83" s="157">
        <v>0</v>
      </c>
      <c r="I83" s="156">
        <f t="shared" si="22"/>
        <v>0</v>
      </c>
      <c r="J83" s="157">
        <v>12.5</v>
      </c>
      <c r="K83" s="156">
        <f t="shared" si="23"/>
        <v>14125</v>
      </c>
      <c r="L83" s="156">
        <v>21</v>
      </c>
      <c r="M83" s="156">
        <f t="shared" si="24"/>
        <v>0</v>
      </c>
      <c r="N83" s="155">
        <v>0</v>
      </c>
      <c r="O83" s="155">
        <f t="shared" si="25"/>
        <v>0</v>
      </c>
      <c r="P83" s="155">
        <v>0</v>
      </c>
      <c r="Q83" s="155">
        <f t="shared" si="26"/>
        <v>0</v>
      </c>
      <c r="R83" s="156"/>
      <c r="S83" s="156" t="s">
        <v>197</v>
      </c>
      <c r="T83" s="156" t="s">
        <v>198</v>
      </c>
      <c r="U83" s="156">
        <v>0</v>
      </c>
      <c r="V83" s="156">
        <f t="shared" si="27"/>
        <v>0</v>
      </c>
      <c r="W83" s="156"/>
      <c r="X83" s="156" t="s">
        <v>199</v>
      </c>
      <c r="Y83" s="156" t="s">
        <v>200</v>
      </c>
      <c r="Z83" s="146"/>
      <c r="AA83" s="146"/>
      <c r="AB83" s="146"/>
      <c r="AC83" s="146"/>
      <c r="AD83" s="146"/>
      <c r="AE83" s="146"/>
      <c r="AF83" s="146"/>
      <c r="AG83" s="146" t="s">
        <v>201</v>
      </c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</row>
    <row r="84" spans="1:60" outlineLevel="1" x14ac:dyDescent="0.2">
      <c r="A84" s="173">
        <v>73</v>
      </c>
      <c r="B84" s="174" t="s">
        <v>1797</v>
      </c>
      <c r="C84" s="180" t="s">
        <v>1940</v>
      </c>
      <c r="D84" s="175" t="s">
        <v>344</v>
      </c>
      <c r="E84" s="176">
        <v>1130</v>
      </c>
      <c r="F84" s="177"/>
      <c r="G84" s="178">
        <f t="shared" si="21"/>
        <v>0</v>
      </c>
      <c r="H84" s="157">
        <v>0</v>
      </c>
      <c r="I84" s="156">
        <f t="shared" si="22"/>
        <v>0</v>
      </c>
      <c r="J84" s="157">
        <v>2.5</v>
      </c>
      <c r="K84" s="156">
        <f t="shared" si="23"/>
        <v>2825</v>
      </c>
      <c r="L84" s="156">
        <v>21</v>
      </c>
      <c r="M84" s="156">
        <f t="shared" si="24"/>
        <v>0</v>
      </c>
      <c r="N84" s="155">
        <v>0</v>
      </c>
      <c r="O84" s="155">
        <f t="shared" si="25"/>
        <v>0</v>
      </c>
      <c r="P84" s="155">
        <v>0</v>
      </c>
      <c r="Q84" s="155">
        <f t="shared" si="26"/>
        <v>0</v>
      </c>
      <c r="R84" s="156"/>
      <c r="S84" s="156" t="s">
        <v>197</v>
      </c>
      <c r="T84" s="156" t="s">
        <v>198</v>
      </c>
      <c r="U84" s="156">
        <v>0</v>
      </c>
      <c r="V84" s="156">
        <f t="shared" si="27"/>
        <v>0</v>
      </c>
      <c r="W84" s="156"/>
      <c r="X84" s="156" t="s">
        <v>199</v>
      </c>
      <c r="Y84" s="156" t="s">
        <v>200</v>
      </c>
      <c r="Z84" s="146"/>
      <c r="AA84" s="146"/>
      <c r="AB84" s="146"/>
      <c r="AC84" s="146"/>
      <c r="AD84" s="146"/>
      <c r="AE84" s="146"/>
      <c r="AF84" s="146"/>
      <c r="AG84" s="146" t="s">
        <v>201</v>
      </c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</row>
    <row r="85" spans="1:60" outlineLevel="1" x14ac:dyDescent="0.2">
      <c r="A85" s="167">
        <v>74</v>
      </c>
      <c r="B85" s="168" t="s">
        <v>1799</v>
      </c>
      <c r="C85" s="181" t="s">
        <v>1942</v>
      </c>
      <c r="D85" s="169" t="s">
        <v>533</v>
      </c>
      <c r="E85" s="170">
        <v>1</v>
      </c>
      <c r="F85" s="171"/>
      <c r="G85" s="172">
        <f t="shared" si="21"/>
        <v>0</v>
      </c>
      <c r="H85" s="157">
        <v>0</v>
      </c>
      <c r="I85" s="156">
        <f t="shared" si="22"/>
        <v>0</v>
      </c>
      <c r="J85" s="157">
        <v>5000</v>
      </c>
      <c r="K85" s="156">
        <f t="shared" si="23"/>
        <v>5000</v>
      </c>
      <c r="L85" s="156">
        <v>21</v>
      </c>
      <c r="M85" s="156">
        <f t="shared" si="24"/>
        <v>0</v>
      </c>
      <c r="N85" s="155">
        <v>0</v>
      </c>
      <c r="O85" s="155">
        <f t="shared" si="25"/>
        <v>0</v>
      </c>
      <c r="P85" s="155">
        <v>0</v>
      </c>
      <c r="Q85" s="155">
        <f t="shared" si="26"/>
        <v>0</v>
      </c>
      <c r="R85" s="156"/>
      <c r="S85" s="156" t="s">
        <v>197</v>
      </c>
      <c r="T85" s="156" t="s">
        <v>198</v>
      </c>
      <c r="U85" s="156">
        <v>0</v>
      </c>
      <c r="V85" s="156">
        <f t="shared" si="27"/>
        <v>0</v>
      </c>
      <c r="W85" s="156"/>
      <c r="X85" s="156" t="s">
        <v>199</v>
      </c>
      <c r="Y85" s="156" t="s">
        <v>200</v>
      </c>
      <c r="Z85" s="146"/>
      <c r="AA85" s="146"/>
      <c r="AB85" s="146"/>
      <c r="AC85" s="146"/>
      <c r="AD85" s="146"/>
      <c r="AE85" s="146"/>
      <c r="AF85" s="146"/>
      <c r="AG85" s="146" t="s">
        <v>201</v>
      </c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</row>
    <row r="86" spans="1:60" x14ac:dyDescent="0.2">
      <c r="A86" s="3"/>
      <c r="B86" s="4"/>
      <c r="C86" s="182"/>
      <c r="D86" s="6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AE86">
        <v>15</v>
      </c>
      <c r="AF86">
        <v>21</v>
      </c>
      <c r="AG86" t="s">
        <v>178</v>
      </c>
    </row>
    <row r="87" spans="1:60" x14ac:dyDescent="0.2">
      <c r="A87" s="149"/>
      <c r="B87" s="150" t="s">
        <v>30</v>
      </c>
      <c r="C87" s="183"/>
      <c r="D87" s="151"/>
      <c r="E87" s="152"/>
      <c r="F87" s="152"/>
      <c r="G87" s="166">
        <f>G8+G37+G54+G74</f>
        <v>0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AE87">
        <f>SUMIF(L7:L85,AE86,G7:G85)</f>
        <v>0</v>
      </c>
      <c r="AF87">
        <f>SUMIF(L7:L85,AF86,G7:G85)</f>
        <v>0</v>
      </c>
      <c r="AG87" t="s">
        <v>225</v>
      </c>
    </row>
    <row r="88" spans="1:60" x14ac:dyDescent="0.2">
      <c r="A88" s="3"/>
      <c r="B88" s="4"/>
      <c r="C88" s="182"/>
      <c r="D88" s="6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60" x14ac:dyDescent="0.2">
      <c r="A89" s="3"/>
      <c r="B89" s="4"/>
      <c r="C89" s="182"/>
      <c r="D89" s="6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60" x14ac:dyDescent="0.2">
      <c r="A90" s="295" t="s">
        <v>226</v>
      </c>
      <c r="B90" s="295"/>
      <c r="C90" s="296"/>
      <c r="D90" s="6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60" x14ac:dyDescent="0.2">
      <c r="A91" s="283"/>
      <c r="B91" s="284"/>
      <c r="C91" s="285"/>
      <c r="D91" s="284"/>
      <c r="E91" s="284"/>
      <c r="F91" s="284"/>
      <c r="G91" s="286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AG91" t="s">
        <v>227</v>
      </c>
    </row>
    <row r="92" spans="1:60" x14ac:dyDescent="0.2">
      <c r="A92" s="287"/>
      <c r="B92" s="288"/>
      <c r="C92" s="289"/>
      <c r="D92" s="288"/>
      <c r="E92" s="288"/>
      <c r="F92" s="288"/>
      <c r="G92" s="290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60" x14ac:dyDescent="0.2">
      <c r="A93" s="287"/>
      <c r="B93" s="288"/>
      <c r="C93" s="289"/>
      <c r="D93" s="288"/>
      <c r="E93" s="288"/>
      <c r="F93" s="288"/>
      <c r="G93" s="290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60" x14ac:dyDescent="0.2">
      <c r="A94" s="287"/>
      <c r="B94" s="288"/>
      <c r="C94" s="289"/>
      <c r="D94" s="288"/>
      <c r="E94" s="288"/>
      <c r="F94" s="288"/>
      <c r="G94" s="290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60" x14ac:dyDescent="0.2">
      <c r="A95" s="291"/>
      <c r="B95" s="292"/>
      <c r="C95" s="293"/>
      <c r="D95" s="292"/>
      <c r="E95" s="292"/>
      <c r="F95" s="292"/>
      <c r="G95" s="294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60" x14ac:dyDescent="0.2">
      <c r="A96" s="3"/>
      <c r="B96" s="4"/>
      <c r="C96" s="182"/>
      <c r="D96" s="6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3:33" x14ac:dyDescent="0.2">
      <c r="C97" s="184"/>
      <c r="D97" s="10"/>
      <c r="AG97" t="s">
        <v>228</v>
      </c>
    </row>
    <row r="98" spans="3:33" x14ac:dyDescent="0.2">
      <c r="D98" s="10"/>
    </row>
    <row r="99" spans="3:33" x14ac:dyDescent="0.2">
      <c r="D99" s="10"/>
    </row>
    <row r="100" spans="3:33" x14ac:dyDescent="0.2">
      <c r="D100" s="10"/>
    </row>
    <row r="101" spans="3:33" x14ac:dyDescent="0.2">
      <c r="D101" s="10"/>
    </row>
    <row r="102" spans="3:33" x14ac:dyDescent="0.2">
      <c r="D102" s="10"/>
    </row>
    <row r="103" spans="3:33" x14ac:dyDescent="0.2">
      <c r="D103" s="10"/>
    </row>
    <row r="104" spans="3:33" x14ac:dyDescent="0.2">
      <c r="D104" s="10"/>
    </row>
    <row r="105" spans="3:33" x14ac:dyDescent="0.2">
      <c r="D105" s="10"/>
    </row>
    <row r="106" spans="3:33" x14ac:dyDescent="0.2">
      <c r="D106" s="10"/>
    </row>
    <row r="107" spans="3:33" x14ac:dyDescent="0.2">
      <c r="D107" s="10"/>
    </row>
    <row r="108" spans="3:33" x14ac:dyDescent="0.2">
      <c r="D108" s="10"/>
    </row>
    <row r="109" spans="3:33" x14ac:dyDescent="0.2">
      <c r="D109" s="10"/>
    </row>
    <row r="110" spans="3:33" x14ac:dyDescent="0.2">
      <c r="D110" s="10"/>
    </row>
    <row r="111" spans="3:33" x14ac:dyDescent="0.2">
      <c r="D111" s="10"/>
    </row>
    <row r="112" spans="3:33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SFOmrqsNuOoHQKDrAQTWYWkLz3bGvgEkgxOFmEN0RwtoMRbTl3HWYnpOVdVAUD3lwksRhVmTGMTj9cAVdnOixw==" saltValue="frTKzH2bFnsfvEtOwqqv8A==" spinCount="100000" sheet="1" objects="1" scenarios="1"/>
  <mergeCells count="6">
    <mergeCell ref="A91:G95"/>
    <mergeCell ref="A1:G1"/>
    <mergeCell ref="C2:G2"/>
    <mergeCell ref="C3:G3"/>
    <mergeCell ref="C4:G4"/>
    <mergeCell ref="A90:C90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64</vt:i4>
      </vt:variant>
    </vt:vector>
  </HeadingPairs>
  <TitlesOfParts>
    <vt:vector size="76" baseType="lpstr">
      <vt:lpstr>Pokyny pro vyplnění</vt:lpstr>
      <vt:lpstr>Stavba</vt:lpstr>
      <vt:lpstr>VzorPolozky</vt:lpstr>
      <vt:lpstr>01 11199_00 Pol</vt:lpstr>
      <vt:lpstr>01 11199_01-1 Pol</vt:lpstr>
      <vt:lpstr>01 11199_02 Pol</vt:lpstr>
      <vt:lpstr>01 11199_03 Pol</vt:lpstr>
      <vt:lpstr>01 11199_04 Pol</vt:lpstr>
      <vt:lpstr>01 11199_05 Pol</vt:lpstr>
      <vt:lpstr>01 11199_06 Pol</vt:lpstr>
      <vt:lpstr>01 11199_07 Pol</vt:lpstr>
      <vt:lpstr>01 11199_08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11199_00 Pol'!Názvy_tisku</vt:lpstr>
      <vt:lpstr>'01 11199_01-1 Pol'!Názvy_tisku</vt:lpstr>
      <vt:lpstr>'01 11199_02 Pol'!Názvy_tisku</vt:lpstr>
      <vt:lpstr>'01 11199_03 Pol'!Názvy_tisku</vt:lpstr>
      <vt:lpstr>'01 11199_04 Pol'!Názvy_tisku</vt:lpstr>
      <vt:lpstr>'01 11199_05 Pol'!Názvy_tisku</vt:lpstr>
      <vt:lpstr>'01 11199_06 Pol'!Názvy_tisku</vt:lpstr>
      <vt:lpstr>'01 11199_07 Pol'!Názvy_tisku</vt:lpstr>
      <vt:lpstr>'01 11199_08 Pol'!Názvy_tisku</vt:lpstr>
      <vt:lpstr>oadresa</vt:lpstr>
      <vt:lpstr>Stavba!Objednatel</vt:lpstr>
      <vt:lpstr>Stavba!Objekt</vt:lpstr>
      <vt:lpstr>'01 11199_00 Pol'!Oblast_tisku</vt:lpstr>
      <vt:lpstr>'01 11199_01-1 Pol'!Oblast_tisku</vt:lpstr>
      <vt:lpstr>'01 11199_02 Pol'!Oblast_tisku</vt:lpstr>
      <vt:lpstr>'01 11199_03 Pol'!Oblast_tisku</vt:lpstr>
      <vt:lpstr>'01 11199_04 Pol'!Oblast_tisku</vt:lpstr>
      <vt:lpstr>'01 11199_05 Pol'!Oblast_tisku</vt:lpstr>
      <vt:lpstr>'01 11199_06 Pol'!Oblast_tisku</vt:lpstr>
      <vt:lpstr>'01 11199_07 Pol'!Oblast_tisku</vt:lpstr>
      <vt:lpstr>'01 11199_08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guziu</dc:creator>
  <cp:lastModifiedBy>Quality Group s.r.o.</cp:lastModifiedBy>
  <cp:lastPrinted>2019-03-19T12:27:02Z</cp:lastPrinted>
  <dcterms:created xsi:type="dcterms:W3CDTF">2009-04-08T07:15:50Z</dcterms:created>
  <dcterms:modified xsi:type="dcterms:W3CDTF">2023-03-13T09:49:48Z</dcterms:modified>
</cp:coreProperties>
</file>