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H:\Disk D\Tomáš\Rozpočty\Kolda\KLoloredov 811\Nová složka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1 - Modernizace výtahu Ma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'1 - Modernizace výtahu Ma...'!$C$134:$K$204</definedName>
    <definedName name="_xlnm.Print_Area" localSheetId="1">'1 - Modernizace výtahu Ma...'!$C$4:$J$76,'1 - Modernizace výtahu Ma...'!$C$82:$J$118,'1 - Modernizace výtahu Ma...'!$C$124:$K$204</definedName>
    <definedName name="_xlnm.Print_Titles" localSheetId="1">'1 - Modernizace výtahu Ma...'!$134:$134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4"/>
  <c r="BH194"/>
  <c r="BG194"/>
  <c r="BE194"/>
  <c r="T194"/>
  <c r="T193"/>
  <c r="R194"/>
  <c r="R193"/>
  <c r="P194"/>
  <c r="P193"/>
  <c r="BI189"/>
  <c r="BH189"/>
  <c r="BG189"/>
  <c r="BE189"/>
  <c r="T189"/>
  <c r="T188"/>
  <c r="R189"/>
  <c r="R188"/>
  <c r="P189"/>
  <c r="P188"/>
  <c r="BI187"/>
  <c r="BH187"/>
  <c r="BG187"/>
  <c r="BE187"/>
  <c r="T187"/>
  <c r="R187"/>
  <c r="P187"/>
  <c r="BI185"/>
  <c r="BH185"/>
  <c r="BG185"/>
  <c r="BE185"/>
  <c r="T185"/>
  <c r="R185"/>
  <c r="P185"/>
  <c r="BI183"/>
  <c r="BH183"/>
  <c r="BG183"/>
  <c r="BE183"/>
  <c r="T183"/>
  <c r="R183"/>
  <c r="P183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4"/>
  <c r="BH174"/>
  <c r="BG174"/>
  <c r="BE174"/>
  <c r="T174"/>
  <c r="T173"/>
  <c r="R174"/>
  <c r="R173"/>
  <c r="P174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T145"/>
  <c r="R146"/>
  <c r="R145"/>
  <c r="P146"/>
  <c r="P145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J132"/>
  <c r="J131"/>
  <c r="F131"/>
  <c r="F129"/>
  <c r="E127"/>
  <c r="BI116"/>
  <c r="BH116"/>
  <c r="BG116"/>
  <c r="BE116"/>
  <c r="BI115"/>
  <c r="BH115"/>
  <c r="BG115"/>
  <c r="BF115"/>
  <c r="BE115"/>
  <c r="BI114"/>
  <c r="BH114"/>
  <c r="BG114"/>
  <c r="BF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J90"/>
  <c r="J89"/>
  <c r="F89"/>
  <c r="F87"/>
  <c r="E85"/>
  <c r="J16"/>
  <c r="E16"/>
  <c r="F90"/>
  <c r="J15"/>
  <c r="J10"/>
  <c r="J129"/>
  <c i="1" r="L90"/>
  <c r="AM90"/>
  <c r="AM89"/>
  <c r="L89"/>
  <c r="AM87"/>
  <c r="L87"/>
  <c r="L85"/>
  <c r="L84"/>
  <c i="2" r="J204"/>
  <c r="J203"/>
  <c r="J202"/>
  <c r="J201"/>
  <c r="J185"/>
  <c r="BK183"/>
  <c r="BK181"/>
  <c r="J177"/>
  <c r="J170"/>
  <c r="J168"/>
  <c r="BK165"/>
  <c r="J163"/>
  <c r="J162"/>
  <c r="J161"/>
  <c r="J160"/>
  <c r="J159"/>
  <c r="J156"/>
  <c r="BK154"/>
  <c r="J152"/>
  <c r="J151"/>
  <c r="BK149"/>
  <c r="BK141"/>
  <c i="1" r="AS94"/>
  <c i="2" r="BK203"/>
  <c r="BK202"/>
  <c r="J200"/>
  <c r="J194"/>
  <c r="J189"/>
  <c r="BK187"/>
  <c r="J183"/>
  <c r="J179"/>
  <c r="BK177"/>
  <c r="J174"/>
  <c r="J172"/>
  <c r="BK170"/>
  <c r="BK169"/>
  <c r="BK161"/>
  <c r="BK160"/>
  <c r="BK159"/>
  <c r="J154"/>
  <c r="J146"/>
  <c r="BK140"/>
  <c r="J138"/>
  <c r="BK204"/>
  <c r="BK201"/>
  <c r="BK200"/>
  <c r="BK194"/>
  <c r="BK189"/>
  <c r="J187"/>
  <c r="BK185"/>
  <c r="J181"/>
  <c r="BK179"/>
  <c r="BK174"/>
  <c r="BK172"/>
  <c r="J169"/>
  <c r="BK168"/>
  <c r="J165"/>
  <c r="BK163"/>
  <c r="BK162"/>
  <c r="BK156"/>
  <c r="BK152"/>
  <c r="J149"/>
  <c r="BK148"/>
  <c r="BK146"/>
  <c r="BK143"/>
  <c r="J140"/>
  <c r="BK138"/>
  <c r="BK151"/>
  <c r="J148"/>
  <c r="J143"/>
  <c r="J141"/>
  <c l="1" r="BK137"/>
  <c r="J137"/>
  <c r="J96"/>
  <c r="T137"/>
  <c r="R147"/>
  <c r="P158"/>
  <c r="BK167"/>
  <c r="J167"/>
  <c r="J100"/>
  <c r="P167"/>
  <c r="T176"/>
  <c r="R180"/>
  <c r="P137"/>
  <c r="BK147"/>
  <c r="J147"/>
  <c r="J98"/>
  <c r="T147"/>
  <c r="R158"/>
  <c r="T167"/>
  <c r="BK176"/>
  <c r="R176"/>
  <c r="T180"/>
  <c r="R137"/>
  <c r="P147"/>
  <c r="BK158"/>
  <c r="J158"/>
  <c r="J99"/>
  <c r="T158"/>
  <c r="R167"/>
  <c r="P176"/>
  <c r="BK180"/>
  <c r="J180"/>
  <c r="J104"/>
  <c r="P180"/>
  <c r="BK199"/>
  <c r="J199"/>
  <c r="J107"/>
  <c r="P199"/>
  <c r="R199"/>
  <c r="T199"/>
  <c r="J87"/>
  <c r="F132"/>
  <c r="BF140"/>
  <c r="BF141"/>
  <c r="BF146"/>
  <c r="BF138"/>
  <c r="BF148"/>
  <c r="BF152"/>
  <c r="BF159"/>
  <c r="BF160"/>
  <c r="BF168"/>
  <c r="BF169"/>
  <c r="BF181"/>
  <c r="BF201"/>
  <c r="BF202"/>
  <c r="BF203"/>
  <c r="BK173"/>
  <c r="J173"/>
  <c r="J101"/>
  <c r="BF143"/>
  <c r="BF149"/>
  <c r="BF151"/>
  <c r="BF154"/>
  <c r="BF161"/>
  <c r="BF162"/>
  <c r="BF163"/>
  <c r="BF165"/>
  <c r="BF172"/>
  <c r="BF174"/>
  <c r="BF183"/>
  <c r="BF189"/>
  <c r="BF200"/>
  <c r="BK193"/>
  <c r="J193"/>
  <c r="J106"/>
  <c r="BF156"/>
  <c r="BF170"/>
  <c r="BF177"/>
  <c r="BF179"/>
  <c r="BF185"/>
  <c r="BF187"/>
  <c r="BF194"/>
  <c r="BF204"/>
  <c r="BK145"/>
  <c r="J145"/>
  <c r="J97"/>
  <c r="BK188"/>
  <c r="J188"/>
  <c r="J105"/>
  <c r="J33"/>
  <c i="1" r="AV95"/>
  <c i="2" r="F37"/>
  <c i="1" r="BD95"/>
  <c r="BD94"/>
  <c r="W33"/>
  <c i="2" r="F35"/>
  <c i="1" r="BB95"/>
  <c r="BB94"/>
  <c r="AX94"/>
  <c i="2" r="F33"/>
  <c i="1" r="AZ95"/>
  <c r="AZ94"/>
  <c r="W29"/>
  <c i="2" r="F36"/>
  <c i="1" r="BC95"/>
  <c r="BC94"/>
  <c r="W32"/>
  <c i="2" l="1" r="P136"/>
  <c r="BK175"/>
  <c r="J175"/>
  <c r="J102"/>
  <c r="T136"/>
  <c r="P175"/>
  <c r="R136"/>
  <c r="R175"/>
  <c r="T175"/>
  <c r="J176"/>
  <c r="J103"/>
  <c r="BK136"/>
  <c r="J136"/>
  <c r="J95"/>
  <c i="1" r="AV94"/>
  <c r="AK29"/>
  <c r="AY94"/>
  <c r="W31"/>
  <c i="2" l="1" r="T135"/>
  <c r="R135"/>
  <c r="P135"/>
  <c i="1" r="AU95"/>
  <c i="2" r="BK135"/>
  <c r="J135"/>
  <c r="J94"/>
  <c i="1" r="AU94"/>
  <c i="2" l="1" r="J28"/>
  <c l="1" r="J116"/>
  <c r="J110"/>
  <c r="J29"/>
  <c r="J30"/>
  <c i="1" r="AG95"/>
  <c i="2" l="1" r="BF116"/>
  <c r="F34"/>
  <c i="1" r="BA95"/>
  <c r="BA94"/>
  <c r="W30"/>
  <c r="AG94"/>
  <c i="2" r="J118"/>
  <c i="1" l="1" r="AW94"/>
  <c r="AK30"/>
  <c r="AK26"/>
  <c i="2" r="J34"/>
  <c i="1" r="AW95"/>
  <c r="AT95"/>
  <c i="2" l="1" r="J39"/>
  <c i="1" r="AK35"/>
  <c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<sst xmlns="http://schemas.openxmlformats.org/spreadsheetml/2006/main">
  <si>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</si>
  <si>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</si>
  <si>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</si>
  <si>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</si>
  <si>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</si>
  <si>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{0d2e6108-affd-4f30-a62b-9747ac6344d4}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</si>
  <si>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</si>
  <si>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</si>
  <si>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</si>
  <si>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</si>
  <si>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</si>
  <si>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</si>
  <si>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</si>
  <si>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</si>
  <si>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</si>
  <si>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</si>
  <si>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</si>
  <si>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výtahu Malý Koloredov 811</t>
  </si>
  <si>
    <t>KSO:</t>
  </si>
  <si>
    <t>CC-CZ:</t>
  </si>
  <si>
    <t>Místo:</t>
  </si>
  <si>
    <t>Frýdek-Místek</t>
  </si>
  <si>
    <t>Datum:</t>
  </si>
  <si>
    <t>10. 8. 2020</t>
  </si>
  <si>
    <t>Zadavatel:</t>
  </si>
  <si>
    <t>IČ:</t>
  </si>
  <si>
    <t>Statutární město Frýdek Místek</t>
  </si>
  <si>
    <t>DIČ:</t>
  </si>
  <si>
    <t>Uchazeč:</t>
  </si>
  <si>
    <t>Vyplň údaj</t>
  </si>
  <si>
    <t>Projektant:</t>
  </si>
  <si>
    <t>Ing.Petr Kolda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</si>
  <si>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</si>
  <si>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</si>
  <si>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</si>
  <si>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</si>
  <si>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</si>
  <si>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</si>
  <si>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</si>
  <si>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</si>
  <si>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</si>
  <si>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</si>
  <si>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</si>
  <si>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</si>
  <si>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</si>
  <si>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</si>
  <si>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</si>
  <si>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</si>
  <si>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</si>
  <si>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</si>
  <si>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</si>
  <si>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</si>
  <si>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</si>
  <si>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</si>
  <si>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</si>
  <si>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</si>
  <si>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</si>
  <si>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</si>
  <si>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</si>
  <si>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</si>
  <si>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</si>
  <si>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</si>
  <si>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</si>
  <si>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</si>
  <si>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</si>
  <si>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</si>
  <si>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</si>
  <si>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</si>
  <si>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</si>
  <si>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</si>
  <si>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</si>
  <si>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</si>
  <si>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</si>
  <si>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</si>
  <si>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</si>
  <si>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</si>
  <si>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</si>
  <si>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</si>
  <si>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</si>
  <si>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</si>
  <si>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</si>
  <si>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KRYCÍ LIST SOUPISU PRACÍ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</si>
  <si>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</si>
  <si>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</si>
  <si>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</si>
  <si>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</si>
  <si>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</si>
  <si>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</si>
  <si>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</si>
  <si>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</si>
  <si>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</si>
  <si>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</si>
  <si>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</si>
  <si>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</si>
  <si>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</si>
  <si>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</si>
  <si>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</si>
  <si>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</si>
  <si>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</si>
  <si>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</si>
  <si>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</si>
  <si>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 xml:space="preserve">    N00 - Výtah</t>
  </si>
  <si>
    <t>2) Ostatní náklady</t>
  </si>
  <si>
    <t>Zařízení staveniště</t>
  </si>
  <si>
    <t>VRN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</si>
  <si>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</si>
  <si>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</si>
  <si>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</si>
  <si>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</si>
  <si>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</si>
  <si>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</si>
  <si>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</si>
  <si>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</si>
  <si>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</si>
  <si>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</si>
  <si>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</si>
  <si>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</si>
  <si>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</si>
  <si>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</si>
  <si>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</si>
  <si>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</si>
  <si>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</si>
  <si>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</si>
  <si>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</si>
  <si>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</si>
  <si>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</si>
  <si>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</si>
  <si>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</si>
  <si>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</si>
  <si>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</si>
  <si>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</si>
  <si>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</si>
  <si>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317234410</t>
  </si>
  <si>
    <t xml:space="preserve">Vyzdívka mezi nosníky z porobetonových tvárnic </t>
  </si>
  <si>
    <t>m3</t>
  </si>
  <si>
    <t>4</t>
  </si>
  <si>
    <t>-2064461492</t>
  </si>
  <si>
    <t>VV</t>
  </si>
  <si>
    <t>0,09*0,21*1,066*11</t>
  </si>
  <si>
    <t>317944000</t>
  </si>
  <si>
    <t>D+M překladů-svařenec z ocelových L profilů včetně ukotvení</t>
  </si>
  <si>
    <t>kus</t>
  </si>
  <si>
    <t>-698336332</t>
  </si>
  <si>
    <t>342291131</t>
  </si>
  <si>
    <t>Ukotvení příček k betonovým konstrukcím plochými kotvami</t>
  </si>
  <si>
    <t>m</t>
  </si>
  <si>
    <t>1311480300</t>
  </si>
  <si>
    <t>2,13*11</t>
  </si>
  <si>
    <t>349231811</t>
  </si>
  <si>
    <t>Přizdívka ostění z porobetonových tvárnic tl do 150 mm</t>
  </si>
  <si>
    <t>m2</t>
  </si>
  <si>
    <t>1006089861</t>
  </si>
  <si>
    <t>0,21*2,13*11</t>
  </si>
  <si>
    <t>Vodorovné konstrukce</t>
  </si>
  <si>
    <t>5</t>
  </si>
  <si>
    <t>411388621</t>
  </si>
  <si>
    <t>Zabetonování otvorů tl do 150 mm ze suchých směsí pl do 0,25 m2 ve stropech</t>
  </si>
  <si>
    <t>-1062047893</t>
  </si>
  <si>
    <t>6</t>
  </si>
  <si>
    <t>Úpravy povrchů, podlahy a osazování výplní</t>
  </si>
  <si>
    <t>612325223</t>
  </si>
  <si>
    <t>Vápenocementová štuková omítka malých ploch do 1,0 m2 na stěnách</t>
  </si>
  <si>
    <t>-1947286456</t>
  </si>
  <si>
    <t>7</t>
  </si>
  <si>
    <t>612325302</t>
  </si>
  <si>
    <t>Vápenocementová štuková omítka ostění nebo nadpraží</t>
  </si>
  <si>
    <t>-410431129</t>
  </si>
  <si>
    <t>11*0,21*(2,1+2,1+0,88)+11*0,186*2,13</t>
  </si>
  <si>
    <t>8</t>
  </si>
  <si>
    <t>622143003</t>
  </si>
  <si>
    <t>Montáž omítkových plastových nebo pozinkovaných rohových profilů s tkaninou</t>
  </si>
  <si>
    <t>-649245782</t>
  </si>
  <si>
    <t>9</t>
  </si>
  <si>
    <t>M</t>
  </si>
  <si>
    <t>55343020</t>
  </si>
  <si>
    <t>profil rohový Pz s ostrou hlavou pro vnitřní omítky tl 12mm</t>
  </si>
  <si>
    <t>649584502</t>
  </si>
  <si>
    <t>56,54*1,1 'Přepočtené koeficientem množství</t>
  </si>
  <si>
    <t>10</t>
  </si>
  <si>
    <t>622143004</t>
  </si>
  <si>
    <t>Montáž omítkových samolepících začišťovacích profilů pro spojení s okenním rámem</t>
  </si>
  <si>
    <t>2053456172</t>
  </si>
  <si>
    <t>11*(2,13*2+0,88)</t>
  </si>
  <si>
    <t>11</t>
  </si>
  <si>
    <t>28342205</t>
  </si>
  <si>
    <t>profil začišťovací PVC 6mm s výztužnou tkaninou pro ostění ETICS</t>
  </si>
  <si>
    <t>-2007514504</t>
  </si>
  <si>
    <t>Ostatní konstrukce a práce, bourání</t>
  </si>
  <si>
    <t>12</t>
  </si>
  <si>
    <t>956220111</t>
  </si>
  <si>
    <t>Montáž, demontáž a nájem lešeno po celou dobu stavby</t>
  </si>
  <si>
    <t>komplet</t>
  </si>
  <si>
    <t>-835069418</t>
  </si>
  <si>
    <t>13</t>
  </si>
  <si>
    <t>972054241</t>
  </si>
  <si>
    <t>Vybourání otvorů v ŽB stropech nebo klenbách pl do 0,09 m2 tl do 150 mm</t>
  </si>
  <si>
    <t>-103560167</t>
  </si>
  <si>
    <t>14</t>
  </si>
  <si>
    <t>977151001</t>
  </si>
  <si>
    <t>Odřezání středního nosníku roznášecího roštu</t>
  </si>
  <si>
    <t>381097041</t>
  </si>
  <si>
    <t>977151002</t>
  </si>
  <si>
    <t>Výměna vložky dveří do strojovny včetně dodávky WC zámku+kování</t>
  </si>
  <si>
    <t>1138814511</t>
  </si>
  <si>
    <t>16</t>
  </si>
  <si>
    <t>977151116</t>
  </si>
  <si>
    <t>Jádrové vrty diamantovými korunkami do D 80 mm do stavebních materiálů</t>
  </si>
  <si>
    <t>1805294854</t>
  </si>
  <si>
    <t>2*0,21</t>
  </si>
  <si>
    <t>17</t>
  </si>
  <si>
    <t>977211111</t>
  </si>
  <si>
    <t>Řezání stěnovou pilou ŽB kcí s výztuží průměru do 16 mm hl do 200 mm</t>
  </si>
  <si>
    <t>1176355636</t>
  </si>
  <si>
    <t>997</t>
  </si>
  <si>
    <t>Přesun sutě</t>
  </si>
  <si>
    <t>18</t>
  </si>
  <si>
    <t>997013217</t>
  </si>
  <si>
    <t>Vnitrostaveništní doprava suti a vybouraných hmot pro budovy v do 24 m ručně</t>
  </si>
  <si>
    <t>t</t>
  </si>
  <si>
    <t>-483681232</t>
  </si>
  <si>
    <t>19</t>
  </si>
  <si>
    <t>997013501</t>
  </si>
  <si>
    <t>Odvoz suti a vybouraných hmot na skládku nebo meziskládku do 1 km se složením</t>
  </si>
  <si>
    <t>1634747682</t>
  </si>
  <si>
    <t>20</t>
  </si>
  <si>
    <t>997013509</t>
  </si>
  <si>
    <t>Příplatek k odvozu suti a vybouraných hmot na skládku ZKD 1 km přes 1 km</t>
  </si>
  <si>
    <t>-1671409462</t>
  </si>
  <si>
    <t>1,408*20 'Přepočtené koeficientem množství</t>
  </si>
  <si>
    <t>997013631</t>
  </si>
  <si>
    <t>Poplatek za uložení na skládce (skládkovné) stavebního odpadu směsného kód odpadu 17 09 04</t>
  </si>
  <si>
    <t>-490616875</t>
  </si>
  <si>
    <t>998</t>
  </si>
  <si>
    <t>Přesun hmot</t>
  </si>
  <si>
    <t>22</t>
  </si>
  <si>
    <t>998017003</t>
  </si>
  <si>
    <t>Přesun hmot s omezením mechanizace pro budovy v do 24 m</t>
  </si>
  <si>
    <t>-1121451877</t>
  </si>
  <si>
    <t>PSV</t>
  </si>
  <si>
    <t>Práce a dodávky PSV</t>
  </si>
  <si>
    <t>763</t>
  </si>
  <si>
    <t>Konstrukce suché výstavby</t>
  </si>
  <si>
    <t>23</t>
  </si>
  <si>
    <t>763131411</t>
  </si>
  <si>
    <t>SDK podhled desky 1xA 12,5 bez izolace dvouvrstvá spodní kce profil CD+UD</t>
  </si>
  <si>
    <t>1719771345</t>
  </si>
  <si>
    <t>1,47*1,46</t>
  </si>
  <si>
    <t>24</t>
  </si>
  <si>
    <t>998763405</t>
  </si>
  <si>
    <t>Přesun hmot procentní pro sádrokartonové konstrukce v objektech v do 48 m</t>
  </si>
  <si>
    <t>%</t>
  </si>
  <si>
    <t>774334484</t>
  </si>
  <si>
    <t>771</t>
  </si>
  <si>
    <t>Podlahy z dlaždic</t>
  </si>
  <si>
    <t>25</t>
  </si>
  <si>
    <t>771474111</t>
  </si>
  <si>
    <t>Montáž soklů z dlaždic keramických rovných flexibilní lepidlo v do 65 mm</t>
  </si>
  <si>
    <t>-626625462</t>
  </si>
  <si>
    <t>11*1</t>
  </si>
  <si>
    <t>26</t>
  </si>
  <si>
    <t>771573933</t>
  </si>
  <si>
    <t>Oprava podlah z keramických dlaždic pro mechanické zatížení lepených do 19 ks/m2</t>
  </si>
  <si>
    <t>-1217136647</t>
  </si>
  <si>
    <t>11*5</t>
  </si>
  <si>
    <t>27</t>
  </si>
  <si>
    <t>156000114</t>
  </si>
  <si>
    <t>Dlaždice keramická+soklík</t>
  </si>
  <si>
    <t>32</t>
  </si>
  <si>
    <t>-351902247</t>
  </si>
  <si>
    <t>5+2</t>
  </si>
  <si>
    <t>28</t>
  </si>
  <si>
    <t>998771205</t>
  </si>
  <si>
    <t>Přesun hmot procentní pro podlahy z dlaždic v objektech v do 48 m</t>
  </si>
  <si>
    <t>-1618621580</t>
  </si>
  <si>
    <t>783</t>
  </si>
  <si>
    <t>Dokončovací práce - nátěry</t>
  </si>
  <si>
    <t>29</t>
  </si>
  <si>
    <t>783917161</t>
  </si>
  <si>
    <t>Krycí dvojnásobný syntetický nátěr betonové podlahy protiprašný</t>
  </si>
  <si>
    <t>960610007</t>
  </si>
  <si>
    <t>1,47*1,46+0,3*2*(1,46+1,47)</t>
  </si>
  <si>
    <t>3,19*5,03</t>
  </si>
  <si>
    <t>Součet</t>
  </si>
  <si>
    <t>784</t>
  </si>
  <si>
    <t>Dokončovací práce - malby a tapety</t>
  </si>
  <si>
    <t>30</t>
  </si>
  <si>
    <t>784211125</t>
  </si>
  <si>
    <t>Dvojnásobné bílé malby ze směsí za mokra středně otěruvzdorných v místnostech výšky přes 5,00 m</t>
  </si>
  <si>
    <t>-431518243</t>
  </si>
  <si>
    <t>36,23*(1,47*2+1,46)</t>
  </si>
  <si>
    <t>(5,03+3,19)*2,3</t>
  </si>
  <si>
    <t>11*0,21*(2,1*2+0,88)+11*0,186</t>
  </si>
  <si>
    <t>N00</t>
  </si>
  <si>
    <t>Výtah</t>
  </si>
  <si>
    <t>31</t>
  </si>
  <si>
    <t>N00-2</t>
  </si>
  <si>
    <t>Demontáž stávající technologie včetně ekologické likvidace</t>
  </si>
  <si>
    <t>512</t>
  </si>
  <si>
    <t>875689212</t>
  </si>
  <si>
    <t>N00-3</t>
  </si>
  <si>
    <t>Nová technologie výtahu dle ČSN EN 81-20</t>
  </si>
  <si>
    <t>-874254691</t>
  </si>
  <si>
    <t>33</t>
  </si>
  <si>
    <t>N00-4</t>
  </si>
  <si>
    <t>Montáž nové technologie výtahu</t>
  </si>
  <si>
    <t>918551755</t>
  </si>
  <si>
    <t>34</t>
  </si>
  <si>
    <t>N00-5</t>
  </si>
  <si>
    <t>Dokumentace k výtahu dle ČSN EN 81-20</t>
  </si>
  <si>
    <t>569360658</t>
  </si>
  <si>
    <t>35</t>
  </si>
  <si>
    <t>N00-6</t>
  </si>
  <si>
    <t>Zkoušky a revize</t>
  </si>
  <si>
    <t>soubor</t>
  </si>
  <si>
    <t>477245912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</si>
</sst>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0" fillId="0" borderId="0" xfId="0" applyNumberFormat="1" applyFont="1" applyAlignment="1" applyProtection="1">
      <alignment vertical="center"/>
    </xf>
    <xf numFmtId="0" fontId="22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4" fontId="23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14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14</v>
      </c>
    </row>
    <row r="20" s="1" customFormat="1" ht="18.48" customHeight="1">
      <c r="B20" s="20"/>
      <c r="C20" s="21"/>
      <c r="D20" s="21"/>
      <c r="E20" s="26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ROUND(AG94,0)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0)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0)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0)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0)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0)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0)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0)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Modernizace výtahu Malý Koloredov 811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Frýdek-Místek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10. 8. 2020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Statutární město Frýdek Místek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Ing.Petr Kolda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Ing.Petr Kolda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ROUND(AG95,0)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ROUND(AS95,0)</f>
        <v>0</v>
      </c>
      <c r="AT94" s="113">
        <f>ROUND(SUM(AV94:AW94),0)</f>
        <v>0</v>
      </c>
      <c r="AU94" s="114">
        <f>ROUND(AU95,5)</f>
        <v>0</v>
      </c>
      <c r="AV94" s="113">
        <f>ROUND(AZ94*L29,0)</f>
        <v>0</v>
      </c>
      <c r="AW94" s="113">
        <f>ROUND(BA94*L30,0)</f>
        <v>0</v>
      </c>
      <c r="AX94" s="113">
        <f>ROUND(BB94*L29,0)</f>
        <v>0</v>
      </c>
      <c r="AY94" s="113">
        <f>ROUND(BC94*L30,0)</f>
        <v>0</v>
      </c>
      <c r="AZ94" s="113">
        <f>ROUND(AZ95,0)</f>
        <v>0</v>
      </c>
      <c r="BA94" s="113">
        <f>ROUND(BA95,0)</f>
        <v>0</v>
      </c>
      <c r="BB94" s="113">
        <f>ROUND(BB95,0)</f>
        <v>0</v>
      </c>
      <c r="BC94" s="113">
        <f>ROUND(BC95,0)</f>
        <v>0</v>
      </c>
      <c r="BD94" s="115">
        <f>ROUND(BD95,0)</f>
        <v>0</v>
      </c>
      <c r="BE94" s="6"/>
      <c r="BS94" s="116" t="s">
        <v>74</v>
      </c>
      <c r="BT94" s="116" t="s">
        <v>75</v>
      </c>
      <c r="BV94" s="116" t="s">
        <v>76</v>
      </c>
      <c r="BW94" s="116" t="s">
        <v>5</v>
      </c>
      <c r="BX94" s="116" t="s">
        <v>77</v>
      </c>
      <c r="CL94" s="116" t="s">
        <v>1</v>
      </c>
    </row>
    <row r="95" s="7" customFormat="1" ht="16.5" customHeight="1">
      <c r="A95" s="117" t="s">
        <v>78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'1 - Modernizace výtahu Ma...'!J30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79</v>
      </c>
      <c r="AR95" s="124"/>
      <c r="AS95" s="125">
        <v>0</v>
      </c>
      <c r="AT95" s="126">
        <f>ROUND(SUM(AV95:AW95),0)</f>
        <v>0</v>
      </c>
      <c r="AU95" s="127">
        <f>'1 - Modernizace výtahu Ma...'!P135</f>
        <v>0</v>
      </c>
      <c r="AV95" s="126">
        <f>'1 - Modernizace výtahu Ma...'!J33</f>
        <v>0</v>
      </c>
      <c r="AW95" s="126">
        <f>'1 - Modernizace výtahu Ma...'!J34</f>
        <v>0</v>
      </c>
      <c r="AX95" s="126">
        <f>'1 - Modernizace výtahu Ma...'!J35</f>
        <v>0</v>
      </c>
      <c r="AY95" s="126">
        <f>'1 - Modernizace výtahu Ma...'!J36</f>
        <v>0</v>
      </c>
      <c r="AZ95" s="126">
        <f>'1 - Modernizace výtahu Ma...'!F33</f>
        <v>0</v>
      </c>
      <c r="BA95" s="126">
        <f>'1 - Modernizace výtahu Ma...'!F34</f>
        <v>0</v>
      </c>
      <c r="BB95" s="126">
        <f>'1 - Modernizace výtahu Ma...'!F35</f>
        <v>0</v>
      </c>
      <c r="BC95" s="126">
        <f>'1 - Modernizace výtahu Ma...'!F36</f>
        <v>0</v>
      </c>
      <c r="BD95" s="128">
        <f>'1 - Modernizace výtahu Ma...'!F37</f>
        <v>0</v>
      </c>
      <c r="BE95" s="7"/>
      <c r="BT95" s="129" t="s">
        <v>14</v>
      </c>
      <c r="BU95" s="129" t="s">
        <v>80</v>
      </c>
      <c r="BV95" s="129" t="s">
        <v>76</v>
      </c>
      <c r="BW95" s="129" t="s">
        <v>5</v>
      </c>
      <c r="BX95" s="129" t="s">
        <v>77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xJDks3rm2Iwt/auET4VpljffWQ16tJfuHExi53qThC+lkobtNWt8iweOi1DkOyPdeL2hBfvrujaR3avJHfj1Zw==" hashValue="4m54AWbq4xhqIHuL/XVKfolmQ2MoUDddrT7UrN9ty292DXjYwlcBK9h4U6ATzFrgIjL8z92EYRFaogvc5NWN3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 - Modernizace výtahu M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14</v>
      </c>
    </row>
    <row r="4" s="1" customFormat="1" ht="24.96" customHeight="1">
      <c r="B4" s="19"/>
      <c r="D4" s="134" t="s">
        <v>81</v>
      </c>
      <c r="I4" s="130"/>
      <c r="L4" s="19"/>
      <c r="M4" s="135" t="s">
        <v>10</v>
      </c>
      <c r="AT4" s="16" t="s">
        <v>4</v>
      </c>
    </row>
    <row r="5" s="1" customFormat="1" ht="6.96" customHeight="1">
      <c r="B5" s="19"/>
      <c r="I5" s="130"/>
      <c r="L5" s="19"/>
    </row>
    <row r="6" s="2" customFormat="1" ht="12" customHeight="1">
      <c r="A6" s="37"/>
      <c r="B6" s="43"/>
      <c r="C6" s="37"/>
      <c r="D6" s="136" t="s">
        <v>16</v>
      </c>
      <c r="E6" s="37"/>
      <c r="F6" s="37"/>
      <c r="G6" s="37"/>
      <c r="H6" s="37"/>
      <c r="I6" s="1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8" t="s">
        <v>17</v>
      </c>
      <c r="F7" s="37"/>
      <c r="G7" s="37"/>
      <c r="H7" s="37"/>
      <c r="I7" s="1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1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6" t="s">
        <v>18</v>
      </c>
      <c r="E9" s="37"/>
      <c r="F9" s="139" t="s">
        <v>1</v>
      </c>
      <c r="G9" s="37"/>
      <c r="H9" s="37"/>
      <c r="I9" s="140" t="s">
        <v>19</v>
      </c>
      <c r="J9" s="139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6" t="s">
        <v>20</v>
      </c>
      <c r="E10" s="37"/>
      <c r="F10" s="139" t="s">
        <v>21</v>
      </c>
      <c r="G10" s="37"/>
      <c r="H10" s="37"/>
      <c r="I10" s="140" t="s">
        <v>22</v>
      </c>
      <c r="J10" s="141" t="str">
        <f>'Rekapitulace stavby'!AN8</f>
        <v>10. 8. 2020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1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6" t="s">
        <v>24</v>
      </c>
      <c r="E12" s="37"/>
      <c r="F12" s="37"/>
      <c r="G12" s="37"/>
      <c r="H12" s="37"/>
      <c r="I12" s="140" t="s">
        <v>25</v>
      </c>
      <c r="J12" s="139" t="s">
        <v>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9" t="s">
        <v>26</v>
      </c>
      <c r="F13" s="37"/>
      <c r="G13" s="37"/>
      <c r="H13" s="37"/>
      <c r="I13" s="140" t="s">
        <v>27</v>
      </c>
      <c r="J13" s="139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1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6" t="s">
        <v>28</v>
      </c>
      <c r="E15" s="37"/>
      <c r="F15" s="37"/>
      <c r="G15" s="37"/>
      <c r="H15" s="37"/>
      <c r="I15" s="140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9"/>
      <c r="G16" s="139"/>
      <c r="H16" s="139"/>
      <c r="I16" s="140" t="s">
        <v>27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1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6" t="s">
        <v>30</v>
      </c>
      <c r="E18" s="37"/>
      <c r="F18" s="37"/>
      <c r="G18" s="37"/>
      <c r="H18" s="37"/>
      <c r="I18" s="140" t="s">
        <v>25</v>
      </c>
      <c r="J18" s="139" t="s">
        <v>1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9" t="s">
        <v>31</v>
      </c>
      <c r="F19" s="37"/>
      <c r="G19" s="37"/>
      <c r="H19" s="37"/>
      <c r="I19" s="140" t="s">
        <v>27</v>
      </c>
      <c r="J19" s="139" t="s">
        <v>1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6" t="s">
        <v>33</v>
      </c>
      <c r="E21" s="37"/>
      <c r="F21" s="37"/>
      <c r="G21" s="37"/>
      <c r="H21" s="37"/>
      <c r="I21" s="140" t="s">
        <v>25</v>
      </c>
      <c r="J21" s="139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9" t="s">
        <v>31</v>
      </c>
      <c r="F22" s="37"/>
      <c r="G22" s="37"/>
      <c r="H22" s="37"/>
      <c r="I22" s="140" t="s">
        <v>27</v>
      </c>
      <c r="J22" s="139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6" t="s">
        <v>34</v>
      </c>
      <c r="E24" s="37"/>
      <c r="F24" s="37"/>
      <c r="G24" s="37"/>
      <c r="H24" s="37"/>
      <c r="I24" s="1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42"/>
      <c r="B25" s="143"/>
      <c r="C25" s="142"/>
      <c r="D25" s="142"/>
      <c r="E25" s="144" t="s">
        <v>1</v>
      </c>
      <c r="F25" s="144"/>
      <c r="G25" s="144"/>
      <c r="H25" s="144"/>
      <c r="I25" s="145"/>
      <c r="J25" s="142"/>
      <c r="K25" s="142"/>
      <c r="L25" s="146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7"/>
      <c r="E27" s="147"/>
      <c r="F27" s="147"/>
      <c r="G27" s="147"/>
      <c r="H27" s="147"/>
      <c r="I27" s="148"/>
      <c r="J27" s="147"/>
      <c r="K27" s="14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4.4" customHeight="1">
      <c r="A28" s="37"/>
      <c r="B28" s="43"/>
      <c r="C28" s="37"/>
      <c r="D28" s="139" t="s">
        <v>82</v>
      </c>
      <c r="E28" s="37"/>
      <c r="F28" s="37"/>
      <c r="G28" s="37"/>
      <c r="H28" s="37"/>
      <c r="I28" s="137"/>
      <c r="J28" s="149">
        <f>J94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14.4" customHeight="1">
      <c r="A29" s="37"/>
      <c r="B29" s="43"/>
      <c r="C29" s="37"/>
      <c r="D29" s="150" t="s">
        <v>83</v>
      </c>
      <c r="E29" s="37"/>
      <c r="F29" s="37"/>
      <c r="G29" s="37"/>
      <c r="H29" s="37"/>
      <c r="I29" s="137"/>
      <c r="J29" s="149">
        <f>J110</f>
        <v>0</v>
      </c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1" t="s">
        <v>35</v>
      </c>
      <c r="E30" s="37"/>
      <c r="F30" s="37"/>
      <c r="G30" s="37"/>
      <c r="H30" s="37"/>
      <c r="I30" s="137"/>
      <c r="J30" s="152">
        <f>ROUND(J28 + J29,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7"/>
      <c r="E31" s="147"/>
      <c r="F31" s="147"/>
      <c r="G31" s="147"/>
      <c r="H31" s="147"/>
      <c r="I31" s="148"/>
      <c r="J31" s="147"/>
      <c r="K31" s="14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3" t="s">
        <v>37</v>
      </c>
      <c r="G32" s="37"/>
      <c r="H32" s="37"/>
      <c r="I32" s="154" t="s">
        <v>36</v>
      </c>
      <c r="J32" s="153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5" t="s">
        <v>39</v>
      </c>
      <c r="E33" s="136" t="s">
        <v>40</v>
      </c>
      <c r="F33" s="156">
        <f>ROUND((SUM(BE110:BE117) + SUM(BE135:BE204)),  0)</f>
        <v>0</v>
      </c>
      <c r="G33" s="37"/>
      <c r="H33" s="37"/>
      <c r="I33" s="157">
        <v>0.20999999999999999</v>
      </c>
      <c r="J33" s="156">
        <f>ROUND(((SUM(BE110:BE117) + SUM(BE135:BE204))*I33),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6" t="s">
        <v>41</v>
      </c>
      <c r="F34" s="156">
        <f>ROUND((SUM(BF110:BF117) + SUM(BF135:BF204)),  0)</f>
        <v>0</v>
      </c>
      <c r="G34" s="37"/>
      <c r="H34" s="37"/>
      <c r="I34" s="157">
        <v>0.14999999999999999</v>
      </c>
      <c r="J34" s="156">
        <f>ROUND(((SUM(BF110:BF117) + SUM(BF135:BF204))*I34),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6" t="s">
        <v>42</v>
      </c>
      <c r="F35" s="156">
        <f>ROUND((SUM(BG110:BG117) + SUM(BG135:BG204)),  0)</f>
        <v>0</v>
      </c>
      <c r="G35" s="37"/>
      <c r="H35" s="37"/>
      <c r="I35" s="157">
        <v>0.20999999999999999</v>
      </c>
      <c r="J35" s="156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6" t="s">
        <v>43</v>
      </c>
      <c r="F36" s="156">
        <f>ROUND((SUM(BH110:BH117) + SUM(BH135:BH204)),  0)</f>
        <v>0</v>
      </c>
      <c r="G36" s="37"/>
      <c r="H36" s="37"/>
      <c r="I36" s="157">
        <v>0.14999999999999999</v>
      </c>
      <c r="J36" s="156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6" t="s">
        <v>44</v>
      </c>
      <c r="F37" s="156">
        <f>ROUND((SUM(BI110:BI117) + SUM(BI135:BI204)),  0)</f>
        <v>0</v>
      </c>
      <c r="G37" s="37"/>
      <c r="H37" s="37"/>
      <c r="I37" s="157">
        <v>0</v>
      </c>
      <c r="J37" s="156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8"/>
      <c r="D39" s="159" t="s">
        <v>45</v>
      </c>
      <c r="E39" s="160"/>
      <c r="F39" s="160"/>
      <c r="G39" s="161" t="s">
        <v>46</v>
      </c>
      <c r="H39" s="162" t="s">
        <v>47</v>
      </c>
      <c r="I39" s="163"/>
      <c r="J39" s="164">
        <f>SUM(J30:J37)</f>
        <v>0</v>
      </c>
      <c r="K39" s="165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0"/>
      <c r="L41" s="19"/>
    </row>
    <row r="42" s="1" customFormat="1" ht="14.4" customHeight="1">
      <c r="B42" s="19"/>
      <c r="I42" s="130"/>
      <c r="L42" s="19"/>
    </row>
    <row r="43" s="1" customFormat="1" ht="14.4" customHeight="1">
      <c r="B43" s="19"/>
      <c r="I43" s="130"/>
      <c r="L43" s="19"/>
    </row>
    <row r="44" s="1" customFormat="1" ht="14.4" customHeight="1">
      <c r="B44" s="19"/>
      <c r="I44" s="130"/>
      <c r="L44" s="19"/>
    </row>
    <row r="45" s="1" customFormat="1" ht="14.4" customHeight="1">
      <c r="B45" s="19"/>
      <c r="I45" s="130"/>
      <c r="L45" s="19"/>
    </row>
    <row r="46" s="1" customFormat="1" ht="14.4" customHeight="1">
      <c r="B46" s="19"/>
      <c r="I46" s="130"/>
      <c r="L46" s="19"/>
    </row>
    <row r="47" s="1" customFormat="1" ht="14.4" customHeight="1">
      <c r="B47" s="19"/>
      <c r="I47" s="130"/>
      <c r="L47" s="19"/>
    </row>
    <row r="48" s="1" customFormat="1" ht="14.4" customHeight="1">
      <c r="B48" s="19"/>
      <c r="I48" s="130"/>
      <c r="L48" s="19"/>
    </row>
    <row r="49" s="1" customFormat="1" ht="14.4" customHeight="1">
      <c r="B49" s="19"/>
      <c r="I49" s="130"/>
      <c r="L49" s="19"/>
    </row>
    <row r="50" s="2" customFormat="1" ht="14.4" customHeight="1">
      <c r="B50" s="62"/>
      <c r="D50" s="166" t="s">
        <v>48</v>
      </c>
      <c r="E50" s="167"/>
      <c r="F50" s="167"/>
      <c r="G50" s="166" t="s">
        <v>49</v>
      </c>
      <c r="H50" s="167"/>
      <c r="I50" s="168"/>
      <c r="J50" s="167"/>
      <c r="K50" s="16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9" t="s">
        <v>50</v>
      </c>
      <c r="E61" s="170"/>
      <c r="F61" s="171" t="s">
        <v>51</v>
      </c>
      <c r="G61" s="169" t="s">
        <v>50</v>
      </c>
      <c r="H61" s="170"/>
      <c r="I61" s="172"/>
      <c r="J61" s="173" t="s">
        <v>51</v>
      </c>
      <c r="K61" s="170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6" t="s">
        <v>52</v>
      </c>
      <c r="E65" s="174"/>
      <c r="F65" s="174"/>
      <c r="G65" s="166" t="s">
        <v>53</v>
      </c>
      <c r="H65" s="174"/>
      <c r="I65" s="175"/>
      <c r="J65" s="174"/>
      <c r="K65" s="174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9" t="s">
        <v>50</v>
      </c>
      <c r="E76" s="170"/>
      <c r="F76" s="171" t="s">
        <v>51</v>
      </c>
      <c r="G76" s="169" t="s">
        <v>50</v>
      </c>
      <c r="H76" s="170"/>
      <c r="I76" s="172"/>
      <c r="J76" s="173" t="s">
        <v>51</v>
      </c>
      <c r="K76" s="170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6"/>
      <c r="C77" s="177"/>
      <c r="D77" s="177"/>
      <c r="E77" s="177"/>
      <c r="F77" s="177"/>
      <c r="G77" s="177"/>
      <c r="H77" s="177"/>
      <c r="I77" s="178"/>
      <c r="J77" s="177"/>
      <c r="K77" s="177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9"/>
      <c r="C81" s="180"/>
      <c r="D81" s="180"/>
      <c r="E81" s="180"/>
      <c r="F81" s="180"/>
      <c r="G81" s="180"/>
      <c r="H81" s="180"/>
      <c r="I81" s="181"/>
      <c r="J81" s="180"/>
      <c r="K81" s="180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84</v>
      </c>
      <c r="D82" s="39"/>
      <c r="E82" s="39"/>
      <c r="F82" s="39"/>
      <c r="G82" s="39"/>
      <c r="H82" s="39"/>
      <c r="I82" s="137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37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37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Modernizace výtahu Malý Koloredov 811</v>
      </c>
      <c r="F85" s="39"/>
      <c r="G85" s="39"/>
      <c r="H85" s="39"/>
      <c r="I85" s="137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137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>Frýdek-Místek</v>
      </c>
      <c r="G87" s="39"/>
      <c r="H87" s="39"/>
      <c r="I87" s="140" t="s">
        <v>22</v>
      </c>
      <c r="J87" s="78" t="str">
        <f>IF(J10="","",J10)</f>
        <v>10. 8. 2020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37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>Statutární město Frýdek Místek</v>
      </c>
      <c r="G89" s="39"/>
      <c r="H89" s="39"/>
      <c r="I89" s="140" t="s">
        <v>30</v>
      </c>
      <c r="J89" s="35" t="str">
        <f>E19</f>
        <v>Ing.Petr Kolda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28</v>
      </c>
      <c r="D90" s="39"/>
      <c r="E90" s="39"/>
      <c r="F90" s="26" t="str">
        <f>IF(E16="","",E16)</f>
        <v>Vyplň údaj</v>
      </c>
      <c r="G90" s="39"/>
      <c r="H90" s="39"/>
      <c r="I90" s="140" t="s">
        <v>33</v>
      </c>
      <c r="J90" s="35" t="str">
        <f>E22</f>
        <v>Ing.Petr Kolda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137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82" t="s">
        <v>85</v>
      </c>
      <c r="D92" s="183"/>
      <c r="E92" s="183"/>
      <c r="F92" s="183"/>
      <c r="G92" s="183"/>
      <c r="H92" s="183"/>
      <c r="I92" s="184"/>
      <c r="J92" s="185" t="s">
        <v>86</v>
      </c>
      <c r="K92" s="183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37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86" t="s">
        <v>87</v>
      </c>
      <c r="D94" s="39"/>
      <c r="E94" s="39"/>
      <c r="F94" s="39"/>
      <c r="G94" s="39"/>
      <c r="H94" s="39"/>
      <c r="I94" s="137"/>
      <c r="J94" s="109">
        <f>J135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88</v>
      </c>
    </row>
    <row r="95" s="9" customFormat="1" ht="24.96" customHeight="1">
      <c r="A95" s="9"/>
      <c r="B95" s="187"/>
      <c r="C95" s="188"/>
      <c r="D95" s="189" t="s">
        <v>89</v>
      </c>
      <c r="E95" s="190"/>
      <c r="F95" s="190"/>
      <c r="G95" s="190"/>
      <c r="H95" s="190"/>
      <c r="I95" s="191"/>
      <c r="J95" s="192">
        <f>J136</f>
        <v>0</v>
      </c>
      <c r="K95" s="188"/>
      <c r="L95" s="193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94"/>
      <c r="C96" s="195"/>
      <c r="D96" s="196" t="s">
        <v>90</v>
      </c>
      <c r="E96" s="197"/>
      <c r="F96" s="197"/>
      <c r="G96" s="197"/>
      <c r="H96" s="197"/>
      <c r="I96" s="198"/>
      <c r="J96" s="199">
        <f>J137</f>
        <v>0</v>
      </c>
      <c r="K96" s="195"/>
      <c r="L96" s="20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94"/>
      <c r="C97" s="195"/>
      <c r="D97" s="196" t="s">
        <v>91</v>
      </c>
      <c r="E97" s="197"/>
      <c r="F97" s="197"/>
      <c r="G97" s="197"/>
      <c r="H97" s="197"/>
      <c r="I97" s="198"/>
      <c r="J97" s="199">
        <f>J145</f>
        <v>0</v>
      </c>
      <c r="K97" s="195"/>
      <c r="L97" s="20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94"/>
      <c r="C98" s="195"/>
      <c r="D98" s="196" t="s">
        <v>92</v>
      </c>
      <c r="E98" s="197"/>
      <c r="F98" s="197"/>
      <c r="G98" s="197"/>
      <c r="H98" s="197"/>
      <c r="I98" s="198"/>
      <c r="J98" s="199">
        <f>J147</f>
        <v>0</v>
      </c>
      <c r="K98" s="195"/>
      <c r="L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95"/>
      <c r="D99" s="196" t="s">
        <v>93</v>
      </c>
      <c r="E99" s="197"/>
      <c r="F99" s="197"/>
      <c r="G99" s="197"/>
      <c r="H99" s="197"/>
      <c r="I99" s="198"/>
      <c r="J99" s="199">
        <f>J158</f>
        <v>0</v>
      </c>
      <c r="K99" s="195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95"/>
      <c r="D100" s="196" t="s">
        <v>94</v>
      </c>
      <c r="E100" s="197"/>
      <c r="F100" s="197"/>
      <c r="G100" s="197"/>
      <c r="H100" s="197"/>
      <c r="I100" s="198"/>
      <c r="J100" s="199">
        <f>J167</f>
        <v>0</v>
      </c>
      <c r="K100" s="195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95"/>
      <c r="D101" s="196" t="s">
        <v>95</v>
      </c>
      <c r="E101" s="197"/>
      <c r="F101" s="197"/>
      <c r="G101" s="197"/>
      <c r="H101" s="197"/>
      <c r="I101" s="198"/>
      <c r="J101" s="199">
        <f>J173</f>
        <v>0</v>
      </c>
      <c r="K101" s="195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7"/>
      <c r="C102" s="188"/>
      <c r="D102" s="189" t="s">
        <v>96</v>
      </c>
      <c r="E102" s="190"/>
      <c r="F102" s="190"/>
      <c r="G102" s="190"/>
      <c r="H102" s="190"/>
      <c r="I102" s="191"/>
      <c r="J102" s="192">
        <f>J175</f>
        <v>0</v>
      </c>
      <c r="K102" s="188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4"/>
      <c r="C103" s="195"/>
      <c r="D103" s="196" t="s">
        <v>97</v>
      </c>
      <c r="E103" s="197"/>
      <c r="F103" s="197"/>
      <c r="G103" s="197"/>
      <c r="H103" s="197"/>
      <c r="I103" s="198"/>
      <c r="J103" s="199">
        <f>J176</f>
        <v>0</v>
      </c>
      <c r="K103" s="195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95"/>
      <c r="D104" s="196" t="s">
        <v>98</v>
      </c>
      <c r="E104" s="197"/>
      <c r="F104" s="197"/>
      <c r="G104" s="197"/>
      <c r="H104" s="197"/>
      <c r="I104" s="198"/>
      <c r="J104" s="199">
        <f>J180</f>
        <v>0</v>
      </c>
      <c r="K104" s="195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95"/>
      <c r="D105" s="196" t="s">
        <v>99</v>
      </c>
      <c r="E105" s="197"/>
      <c r="F105" s="197"/>
      <c r="G105" s="197"/>
      <c r="H105" s="197"/>
      <c r="I105" s="198"/>
      <c r="J105" s="199">
        <f>J188</f>
        <v>0</v>
      </c>
      <c r="K105" s="195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95"/>
      <c r="D106" s="196" t="s">
        <v>100</v>
      </c>
      <c r="E106" s="197"/>
      <c r="F106" s="197"/>
      <c r="G106" s="197"/>
      <c r="H106" s="197"/>
      <c r="I106" s="198"/>
      <c r="J106" s="199">
        <f>J193</f>
        <v>0</v>
      </c>
      <c r="K106" s="195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95"/>
      <c r="D107" s="196" t="s">
        <v>101</v>
      </c>
      <c r="E107" s="197"/>
      <c r="F107" s="197"/>
      <c r="G107" s="197"/>
      <c r="H107" s="197"/>
      <c r="I107" s="198"/>
      <c r="J107" s="199">
        <f>J199</f>
        <v>0</v>
      </c>
      <c r="K107" s="195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137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137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9.28" customHeight="1">
      <c r="A110" s="37"/>
      <c r="B110" s="38"/>
      <c r="C110" s="186" t="s">
        <v>102</v>
      </c>
      <c r="D110" s="39"/>
      <c r="E110" s="39"/>
      <c r="F110" s="39"/>
      <c r="G110" s="39"/>
      <c r="H110" s="39"/>
      <c r="I110" s="137"/>
      <c r="J110" s="201">
        <f>ROUND(J111 + J112 + J113 + J114 + J115 + J116,0)</f>
        <v>0</v>
      </c>
      <c r="K110" s="39"/>
      <c r="L110" s="62"/>
      <c r="N110" s="202" t="s">
        <v>39</v>
      </c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8" customHeight="1">
      <c r="A111" s="37"/>
      <c r="B111" s="38"/>
      <c r="C111" s="39"/>
      <c r="D111" s="203" t="s">
        <v>103</v>
      </c>
      <c r="E111" s="204"/>
      <c r="F111" s="204"/>
      <c r="G111" s="39"/>
      <c r="H111" s="39"/>
      <c r="I111" s="137"/>
      <c r="J111" s="205">
        <v>0</v>
      </c>
      <c r="K111" s="39"/>
      <c r="L111" s="206"/>
      <c r="M111" s="207"/>
      <c r="N111" s="208" t="s">
        <v>41</v>
      </c>
      <c r="O111" s="207"/>
      <c r="P111" s="207"/>
      <c r="Q111" s="207"/>
      <c r="R111" s="207"/>
      <c r="S111" s="137"/>
      <c r="T111" s="137"/>
      <c r="U111" s="137"/>
      <c r="V111" s="137"/>
      <c r="W111" s="137"/>
      <c r="X111" s="137"/>
      <c r="Y111" s="137"/>
      <c r="Z111" s="137"/>
      <c r="AA111" s="137"/>
      <c r="AB111" s="137"/>
      <c r="AC111" s="137"/>
      <c r="AD111" s="137"/>
      <c r="AE111" s="137"/>
      <c r="AF111" s="207"/>
      <c r="AG111" s="207"/>
      <c r="AH111" s="207"/>
      <c r="AI111" s="207"/>
      <c r="AJ111" s="207"/>
      <c r="AK111" s="207"/>
      <c r="AL111" s="207"/>
      <c r="AM111" s="207"/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9" t="s">
        <v>104</v>
      </c>
      <c r="AZ111" s="207"/>
      <c r="BA111" s="207"/>
      <c r="BB111" s="207"/>
      <c r="BC111" s="207"/>
      <c r="BD111" s="207"/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209" t="s">
        <v>105</v>
      </c>
      <c r="BK111" s="207"/>
      <c r="BL111" s="207"/>
      <c r="BM111" s="207"/>
    </row>
    <row r="112" s="2" customFormat="1" ht="18" customHeight="1">
      <c r="A112" s="37"/>
      <c r="B112" s="38"/>
      <c r="C112" s="39"/>
      <c r="D112" s="203" t="s">
        <v>106</v>
      </c>
      <c r="E112" s="204"/>
      <c r="F112" s="204"/>
      <c r="G112" s="39"/>
      <c r="H112" s="39"/>
      <c r="I112" s="137"/>
      <c r="J112" s="205">
        <v>0</v>
      </c>
      <c r="K112" s="39"/>
      <c r="L112" s="206"/>
      <c r="M112" s="207"/>
      <c r="N112" s="208" t="s">
        <v>41</v>
      </c>
      <c r="O112" s="207"/>
      <c r="P112" s="207"/>
      <c r="Q112" s="207"/>
      <c r="R112" s="207"/>
      <c r="S112" s="137"/>
      <c r="T112" s="137"/>
      <c r="U112" s="137"/>
      <c r="V112" s="137"/>
      <c r="W112" s="137"/>
      <c r="X112" s="137"/>
      <c r="Y112" s="137"/>
      <c r="Z112" s="137"/>
      <c r="AA112" s="137"/>
      <c r="AB112" s="137"/>
      <c r="AC112" s="137"/>
      <c r="AD112" s="137"/>
      <c r="AE112" s="137"/>
      <c r="AF112" s="207"/>
      <c r="AG112" s="207"/>
      <c r="AH112" s="207"/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9" t="s">
        <v>104</v>
      </c>
      <c r="AZ112" s="207"/>
      <c r="BA112" s="207"/>
      <c r="BB112" s="207"/>
      <c r="BC112" s="207"/>
      <c r="BD112" s="207"/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209" t="s">
        <v>105</v>
      </c>
      <c r="BK112" s="207"/>
      <c r="BL112" s="207"/>
      <c r="BM112" s="207"/>
    </row>
    <row r="113" s="2" customFormat="1" ht="18" customHeight="1">
      <c r="A113" s="37"/>
      <c r="B113" s="38"/>
      <c r="C113" s="39"/>
      <c r="D113" s="203" t="s">
        <v>107</v>
      </c>
      <c r="E113" s="204"/>
      <c r="F113" s="204"/>
      <c r="G113" s="39"/>
      <c r="H113" s="39"/>
      <c r="I113" s="137"/>
      <c r="J113" s="205">
        <v>0</v>
      </c>
      <c r="K113" s="39"/>
      <c r="L113" s="206"/>
      <c r="M113" s="207"/>
      <c r="N113" s="208" t="s">
        <v>41</v>
      </c>
      <c r="O113" s="207"/>
      <c r="P113" s="207"/>
      <c r="Q113" s="207"/>
      <c r="R113" s="207"/>
      <c r="S113" s="137"/>
      <c r="T113" s="137"/>
      <c r="U113" s="137"/>
      <c r="V113" s="137"/>
      <c r="W113" s="137"/>
      <c r="X113" s="137"/>
      <c r="Y113" s="137"/>
      <c r="Z113" s="137"/>
      <c r="AA113" s="137"/>
      <c r="AB113" s="137"/>
      <c r="AC113" s="137"/>
      <c r="AD113" s="137"/>
      <c r="AE113" s="137"/>
      <c r="AF113" s="207"/>
      <c r="AG113" s="207"/>
      <c r="AH113" s="207"/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9" t="s">
        <v>104</v>
      </c>
      <c r="AZ113" s="207"/>
      <c r="BA113" s="207"/>
      <c r="BB113" s="207"/>
      <c r="BC113" s="207"/>
      <c r="BD113" s="207"/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209" t="s">
        <v>105</v>
      </c>
      <c r="BK113" s="207"/>
      <c r="BL113" s="207"/>
      <c r="BM113" s="207"/>
    </row>
    <row r="114" s="2" customFormat="1" ht="18" customHeight="1">
      <c r="A114" s="37"/>
      <c r="B114" s="38"/>
      <c r="C114" s="39"/>
      <c r="D114" s="203" t="s">
        <v>108</v>
      </c>
      <c r="E114" s="204"/>
      <c r="F114" s="204"/>
      <c r="G114" s="39"/>
      <c r="H114" s="39"/>
      <c r="I114" s="137"/>
      <c r="J114" s="205">
        <v>0</v>
      </c>
      <c r="K114" s="39"/>
      <c r="L114" s="206"/>
      <c r="M114" s="207"/>
      <c r="N114" s="208" t="s">
        <v>41</v>
      </c>
      <c r="O114" s="207"/>
      <c r="P114" s="207"/>
      <c r="Q114" s="207"/>
      <c r="R114" s="207"/>
      <c r="S114" s="137"/>
      <c r="T114" s="137"/>
      <c r="U114" s="137"/>
      <c r="V114" s="137"/>
      <c r="W114" s="137"/>
      <c r="X114" s="137"/>
      <c r="Y114" s="137"/>
      <c r="Z114" s="137"/>
      <c r="AA114" s="137"/>
      <c r="AB114" s="137"/>
      <c r="AC114" s="137"/>
      <c r="AD114" s="137"/>
      <c r="AE114" s="137"/>
      <c r="AF114" s="207"/>
      <c r="AG114" s="207"/>
      <c r="AH114" s="207"/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9" t="s">
        <v>104</v>
      </c>
      <c r="AZ114" s="207"/>
      <c r="BA114" s="207"/>
      <c r="BB114" s="207"/>
      <c r="BC114" s="207"/>
      <c r="BD114" s="207"/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209" t="s">
        <v>105</v>
      </c>
      <c r="BK114" s="207"/>
      <c r="BL114" s="207"/>
      <c r="BM114" s="207"/>
    </row>
    <row r="115" s="2" customFormat="1" ht="18" customHeight="1">
      <c r="A115" s="37"/>
      <c r="B115" s="38"/>
      <c r="C115" s="39"/>
      <c r="D115" s="203" t="s">
        <v>109</v>
      </c>
      <c r="E115" s="204"/>
      <c r="F115" s="204"/>
      <c r="G115" s="39"/>
      <c r="H115" s="39"/>
      <c r="I115" s="137"/>
      <c r="J115" s="205">
        <v>0</v>
      </c>
      <c r="K115" s="39"/>
      <c r="L115" s="206"/>
      <c r="M115" s="207"/>
      <c r="N115" s="208" t="s">
        <v>41</v>
      </c>
      <c r="O115" s="207"/>
      <c r="P115" s="207"/>
      <c r="Q115" s="207"/>
      <c r="R115" s="207"/>
      <c r="S115" s="137"/>
      <c r="T115" s="137"/>
      <c r="U115" s="137"/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137"/>
      <c r="AF115" s="207"/>
      <c r="AG115" s="207"/>
      <c r="AH115" s="207"/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9" t="s">
        <v>104</v>
      </c>
      <c r="AZ115" s="207"/>
      <c r="BA115" s="207"/>
      <c r="BB115" s="207"/>
      <c r="BC115" s="207"/>
      <c r="BD115" s="207"/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209" t="s">
        <v>105</v>
      </c>
      <c r="BK115" s="207"/>
      <c r="BL115" s="207"/>
      <c r="BM115" s="207"/>
    </row>
    <row r="116" s="2" customFormat="1" ht="18" customHeight="1">
      <c r="A116" s="37"/>
      <c r="B116" s="38"/>
      <c r="C116" s="39"/>
      <c r="D116" s="204" t="s">
        <v>110</v>
      </c>
      <c r="E116" s="39"/>
      <c r="F116" s="39"/>
      <c r="G116" s="39"/>
      <c r="H116" s="39"/>
      <c r="I116" s="137"/>
      <c r="J116" s="205">
        <f>ROUND(J28*T116,0)</f>
        <v>0</v>
      </c>
      <c r="K116" s="39"/>
      <c r="L116" s="206"/>
      <c r="M116" s="207"/>
      <c r="N116" s="208" t="s">
        <v>41</v>
      </c>
      <c r="O116" s="207"/>
      <c r="P116" s="207"/>
      <c r="Q116" s="207"/>
      <c r="R116" s="207"/>
      <c r="S116" s="137"/>
      <c r="T116" s="137"/>
      <c r="U116" s="137"/>
      <c r="V116" s="137"/>
      <c r="W116" s="137"/>
      <c r="X116" s="137"/>
      <c r="Y116" s="137"/>
      <c r="Z116" s="137"/>
      <c r="AA116" s="137"/>
      <c r="AB116" s="137"/>
      <c r="AC116" s="137"/>
      <c r="AD116" s="137"/>
      <c r="AE116" s="137"/>
      <c r="AF116" s="207"/>
      <c r="AG116" s="207"/>
      <c r="AH116" s="207"/>
      <c r="AI116" s="207"/>
      <c r="AJ116" s="207"/>
      <c r="AK116" s="207"/>
      <c r="AL116" s="207"/>
      <c r="AM116" s="207"/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9" t="s">
        <v>111</v>
      </c>
      <c r="AZ116" s="207"/>
      <c r="BA116" s="207"/>
      <c r="BB116" s="207"/>
      <c r="BC116" s="207"/>
      <c r="BD116" s="207"/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209" t="s">
        <v>105</v>
      </c>
      <c r="BK116" s="207"/>
      <c r="BL116" s="207"/>
      <c r="BM116" s="207"/>
    </row>
    <row r="117" s="2" customFormat="1">
      <c r="A117" s="37"/>
      <c r="B117" s="38"/>
      <c r="C117" s="39"/>
      <c r="D117" s="39"/>
      <c r="E117" s="39"/>
      <c r="F117" s="39"/>
      <c r="G117" s="39"/>
      <c r="H117" s="39"/>
      <c r="I117" s="137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9.28" customHeight="1">
      <c r="A118" s="37"/>
      <c r="B118" s="38"/>
      <c r="C118" s="211" t="s">
        <v>112</v>
      </c>
      <c r="D118" s="183"/>
      <c r="E118" s="183"/>
      <c r="F118" s="183"/>
      <c r="G118" s="183"/>
      <c r="H118" s="183"/>
      <c r="I118" s="184"/>
      <c r="J118" s="212">
        <f>ROUND(J94+J110,0)</f>
        <v>0</v>
      </c>
      <c r="K118" s="183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65"/>
      <c r="C119" s="66"/>
      <c r="D119" s="66"/>
      <c r="E119" s="66"/>
      <c r="F119" s="66"/>
      <c r="G119" s="66"/>
      <c r="H119" s="66"/>
      <c r="I119" s="178"/>
      <c r="J119" s="66"/>
      <c r="K119" s="66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3" s="2" customFormat="1" ht="6.96" customHeight="1">
      <c r="A123" s="37"/>
      <c r="B123" s="67"/>
      <c r="C123" s="68"/>
      <c r="D123" s="68"/>
      <c r="E123" s="68"/>
      <c r="F123" s="68"/>
      <c r="G123" s="68"/>
      <c r="H123" s="68"/>
      <c r="I123" s="181"/>
      <c r="J123" s="68"/>
      <c r="K123" s="68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4.96" customHeight="1">
      <c r="A124" s="37"/>
      <c r="B124" s="38"/>
      <c r="C124" s="22" t="s">
        <v>113</v>
      </c>
      <c r="D124" s="39"/>
      <c r="E124" s="39"/>
      <c r="F124" s="39"/>
      <c r="G124" s="39"/>
      <c r="H124" s="39"/>
      <c r="I124" s="137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137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16</v>
      </c>
      <c r="D126" s="39"/>
      <c r="E126" s="39"/>
      <c r="F126" s="39"/>
      <c r="G126" s="39"/>
      <c r="H126" s="39"/>
      <c r="I126" s="137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6.5" customHeight="1">
      <c r="A127" s="37"/>
      <c r="B127" s="38"/>
      <c r="C127" s="39"/>
      <c r="D127" s="39"/>
      <c r="E127" s="75" t="str">
        <f>E7</f>
        <v>Modernizace výtahu Malý Koloredov 811</v>
      </c>
      <c r="F127" s="39"/>
      <c r="G127" s="39"/>
      <c r="H127" s="39"/>
      <c r="I127" s="137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6.96" customHeight="1">
      <c r="A128" s="37"/>
      <c r="B128" s="38"/>
      <c r="C128" s="39"/>
      <c r="D128" s="39"/>
      <c r="E128" s="39"/>
      <c r="F128" s="39"/>
      <c r="G128" s="39"/>
      <c r="H128" s="39"/>
      <c r="I128" s="137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2" customHeight="1">
      <c r="A129" s="37"/>
      <c r="B129" s="38"/>
      <c r="C129" s="31" t="s">
        <v>20</v>
      </c>
      <c r="D129" s="39"/>
      <c r="E129" s="39"/>
      <c r="F129" s="26" t="str">
        <f>F10</f>
        <v>Frýdek-Místek</v>
      </c>
      <c r="G129" s="39"/>
      <c r="H129" s="39"/>
      <c r="I129" s="140" t="s">
        <v>22</v>
      </c>
      <c r="J129" s="78" t="str">
        <f>IF(J10="","",J10)</f>
        <v>10. 8. 2020</v>
      </c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9"/>
      <c r="D130" s="39"/>
      <c r="E130" s="39"/>
      <c r="F130" s="39"/>
      <c r="G130" s="39"/>
      <c r="H130" s="39"/>
      <c r="I130" s="137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5.15" customHeight="1">
      <c r="A131" s="37"/>
      <c r="B131" s="38"/>
      <c r="C131" s="31" t="s">
        <v>24</v>
      </c>
      <c r="D131" s="39"/>
      <c r="E131" s="39"/>
      <c r="F131" s="26" t="str">
        <f>E13</f>
        <v>Statutární město Frýdek Místek</v>
      </c>
      <c r="G131" s="39"/>
      <c r="H131" s="39"/>
      <c r="I131" s="140" t="s">
        <v>30</v>
      </c>
      <c r="J131" s="35" t="str">
        <f>E19</f>
        <v>Ing.Petr Kolda</v>
      </c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5.15" customHeight="1">
      <c r="A132" s="37"/>
      <c r="B132" s="38"/>
      <c r="C132" s="31" t="s">
        <v>28</v>
      </c>
      <c r="D132" s="39"/>
      <c r="E132" s="39"/>
      <c r="F132" s="26" t="str">
        <f>IF(E16="","",E16)</f>
        <v>Vyplň údaj</v>
      </c>
      <c r="G132" s="39"/>
      <c r="H132" s="39"/>
      <c r="I132" s="140" t="s">
        <v>33</v>
      </c>
      <c r="J132" s="35" t="str">
        <f>E22</f>
        <v>Ing.Petr Kolda</v>
      </c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0.32" customHeight="1">
      <c r="A133" s="37"/>
      <c r="B133" s="38"/>
      <c r="C133" s="39"/>
      <c r="D133" s="39"/>
      <c r="E133" s="39"/>
      <c r="F133" s="39"/>
      <c r="G133" s="39"/>
      <c r="H133" s="39"/>
      <c r="I133" s="137"/>
      <c r="J133" s="39"/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11" customFormat="1" ht="29.28" customHeight="1">
      <c r="A134" s="213"/>
      <c r="B134" s="214"/>
      <c r="C134" s="215" t="s">
        <v>114</v>
      </c>
      <c r="D134" s="216" t="s">
        <v>60</v>
      </c>
      <c r="E134" s="216" t="s">
        <v>56</v>
      </c>
      <c r="F134" s="216" t="s">
        <v>57</v>
      </c>
      <c r="G134" s="216" t="s">
        <v>115</v>
      </c>
      <c r="H134" s="216" t="s">
        <v>116</v>
      </c>
      <c r="I134" s="217" t="s">
        <v>117</v>
      </c>
      <c r="J134" s="218" t="s">
        <v>86</v>
      </c>
      <c r="K134" s="219" t="s">
        <v>118</v>
      </c>
      <c r="L134" s="220"/>
      <c r="M134" s="99" t="s">
        <v>1</v>
      </c>
      <c r="N134" s="100" t="s">
        <v>39</v>
      </c>
      <c r="O134" s="100" t="s">
        <v>119</v>
      </c>
      <c r="P134" s="100" t="s">
        <v>120</v>
      </c>
      <c r="Q134" s="100" t="s">
        <v>121</v>
      </c>
      <c r="R134" s="100" t="s">
        <v>122</v>
      </c>
      <c r="S134" s="100" t="s">
        <v>123</v>
      </c>
      <c r="T134" s="101" t="s">
        <v>124</v>
      </c>
      <c r="U134" s="213"/>
      <c r="V134" s="213"/>
      <c r="W134" s="213"/>
      <c r="X134" s="213"/>
      <c r="Y134" s="213"/>
      <c r="Z134" s="213"/>
      <c r="AA134" s="213"/>
      <c r="AB134" s="213"/>
      <c r="AC134" s="213"/>
      <c r="AD134" s="213"/>
      <c r="AE134" s="213"/>
    </row>
    <row r="135" s="2" customFormat="1" ht="22.8" customHeight="1">
      <c r="A135" s="37"/>
      <c r="B135" s="38"/>
      <c r="C135" s="106" t="s">
        <v>125</v>
      </c>
      <c r="D135" s="39"/>
      <c r="E135" s="39"/>
      <c r="F135" s="39"/>
      <c r="G135" s="39"/>
      <c r="H135" s="39"/>
      <c r="I135" s="137"/>
      <c r="J135" s="221">
        <f>BK135</f>
        <v>0</v>
      </c>
      <c r="K135" s="39"/>
      <c r="L135" s="43"/>
      <c r="M135" s="102"/>
      <c r="N135" s="222"/>
      <c r="O135" s="103"/>
      <c r="P135" s="223">
        <f>P136+P175</f>
        <v>0</v>
      </c>
      <c r="Q135" s="103"/>
      <c r="R135" s="223">
        <f>R136+R175</f>
        <v>15.24235586</v>
      </c>
      <c r="S135" s="103"/>
      <c r="T135" s="224">
        <f>T136+T175</f>
        <v>1.4077000000000002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74</v>
      </c>
      <c r="AU135" s="16" t="s">
        <v>88</v>
      </c>
      <c r="BK135" s="225">
        <f>BK136+BK175</f>
        <v>0</v>
      </c>
    </row>
    <row r="136" s="12" customFormat="1" ht="25.92" customHeight="1">
      <c r="A136" s="12"/>
      <c r="B136" s="226"/>
      <c r="C136" s="227"/>
      <c r="D136" s="228" t="s">
        <v>74</v>
      </c>
      <c r="E136" s="229" t="s">
        <v>126</v>
      </c>
      <c r="F136" s="229" t="s">
        <v>127</v>
      </c>
      <c r="G136" s="227"/>
      <c r="H136" s="227"/>
      <c r="I136" s="230"/>
      <c r="J136" s="231">
        <f>BK136</f>
        <v>0</v>
      </c>
      <c r="K136" s="227"/>
      <c r="L136" s="232"/>
      <c r="M136" s="233"/>
      <c r="N136" s="234"/>
      <c r="O136" s="234"/>
      <c r="P136" s="235">
        <f>P137+P145+P147+P158+P167+P173</f>
        <v>0</v>
      </c>
      <c r="Q136" s="234"/>
      <c r="R136" s="235">
        <f>R137+R145+R147+R158+R167+R173</f>
        <v>15.12769394</v>
      </c>
      <c r="S136" s="234"/>
      <c r="T136" s="236">
        <f>T137+T145+T147+T158+T167+T173</f>
        <v>1.3290500000000001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7" t="s">
        <v>14</v>
      </c>
      <c r="AT136" s="238" t="s">
        <v>74</v>
      </c>
      <c r="AU136" s="238" t="s">
        <v>75</v>
      </c>
      <c r="AY136" s="237" t="s">
        <v>128</v>
      </c>
      <c r="BK136" s="239">
        <f>BK137+BK145+BK147+BK158+BK167+BK173</f>
        <v>0</v>
      </c>
    </row>
    <row r="137" s="12" customFormat="1" ht="22.8" customHeight="1">
      <c r="A137" s="12"/>
      <c r="B137" s="226"/>
      <c r="C137" s="227"/>
      <c r="D137" s="228" t="s">
        <v>74</v>
      </c>
      <c r="E137" s="240" t="s">
        <v>129</v>
      </c>
      <c r="F137" s="240" t="s">
        <v>130</v>
      </c>
      <c r="G137" s="227"/>
      <c r="H137" s="227"/>
      <c r="I137" s="230"/>
      <c r="J137" s="241">
        <f>BK137</f>
        <v>0</v>
      </c>
      <c r="K137" s="227"/>
      <c r="L137" s="232"/>
      <c r="M137" s="233"/>
      <c r="N137" s="234"/>
      <c r="O137" s="234"/>
      <c r="P137" s="235">
        <f>SUM(P138:P144)</f>
        <v>0</v>
      </c>
      <c r="Q137" s="234"/>
      <c r="R137" s="235">
        <f>SUM(R138:R144)</f>
        <v>13.740808039999999</v>
      </c>
      <c r="S137" s="234"/>
      <c r="T137" s="236">
        <f>SUM(T138:T144)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7" t="s">
        <v>14</v>
      </c>
      <c r="AT137" s="238" t="s">
        <v>74</v>
      </c>
      <c r="AU137" s="238" t="s">
        <v>14</v>
      </c>
      <c r="AY137" s="237" t="s">
        <v>128</v>
      </c>
      <c r="BK137" s="239">
        <f>SUM(BK138:BK144)</f>
        <v>0</v>
      </c>
    </row>
    <row r="138" s="2" customFormat="1" ht="16.5" customHeight="1">
      <c r="A138" s="37"/>
      <c r="B138" s="38"/>
      <c r="C138" s="242" t="s">
        <v>14</v>
      </c>
      <c r="D138" s="242" t="s">
        <v>131</v>
      </c>
      <c r="E138" s="243" t="s">
        <v>132</v>
      </c>
      <c r="F138" s="244" t="s">
        <v>133</v>
      </c>
      <c r="G138" s="245" t="s">
        <v>134</v>
      </c>
      <c r="H138" s="246">
        <v>0.222</v>
      </c>
      <c r="I138" s="247"/>
      <c r="J138" s="248">
        <f>ROUND(I138*H138,2)</f>
        <v>0</v>
      </c>
      <c r="K138" s="249"/>
      <c r="L138" s="43"/>
      <c r="M138" s="250" t="s">
        <v>1</v>
      </c>
      <c r="N138" s="251" t="s">
        <v>41</v>
      </c>
      <c r="O138" s="90"/>
      <c r="P138" s="252">
        <f>O138*H138</f>
        <v>0</v>
      </c>
      <c r="Q138" s="252">
        <v>1.94302</v>
      </c>
      <c r="R138" s="252">
        <f>Q138*H138</f>
        <v>0.43135044</v>
      </c>
      <c r="S138" s="252">
        <v>0</v>
      </c>
      <c r="T138" s="25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54" t="s">
        <v>135</v>
      </c>
      <c r="AT138" s="254" t="s">
        <v>131</v>
      </c>
      <c r="AU138" s="254" t="s">
        <v>105</v>
      </c>
      <c r="AY138" s="16" t="s">
        <v>128</v>
      </c>
      <c r="BE138" s="255">
        <f>IF(N138="základní",J138,0)</f>
        <v>0</v>
      </c>
      <c r="BF138" s="255">
        <f>IF(N138="snížená",J138,0)</f>
        <v>0</v>
      </c>
      <c r="BG138" s="255">
        <f>IF(N138="zákl. přenesená",J138,0)</f>
        <v>0</v>
      </c>
      <c r="BH138" s="255">
        <f>IF(N138="sníž. přenesená",J138,0)</f>
        <v>0</v>
      </c>
      <c r="BI138" s="255">
        <f>IF(N138="nulová",J138,0)</f>
        <v>0</v>
      </c>
      <c r="BJ138" s="16" t="s">
        <v>105</v>
      </c>
      <c r="BK138" s="255">
        <f>ROUND(I138*H138,2)</f>
        <v>0</v>
      </c>
      <c r="BL138" s="16" t="s">
        <v>135</v>
      </c>
      <c r="BM138" s="254" t="s">
        <v>136</v>
      </c>
    </row>
    <row r="139" s="13" customFormat="1">
      <c r="A139" s="13"/>
      <c r="B139" s="256"/>
      <c r="C139" s="257"/>
      <c r="D139" s="258" t="s">
        <v>137</v>
      </c>
      <c r="E139" s="259" t="s">
        <v>1</v>
      </c>
      <c r="F139" s="260" t="s">
        <v>138</v>
      </c>
      <c r="G139" s="257"/>
      <c r="H139" s="261">
        <v>0.222</v>
      </c>
      <c r="I139" s="262"/>
      <c r="J139" s="257"/>
      <c r="K139" s="257"/>
      <c r="L139" s="263"/>
      <c r="M139" s="264"/>
      <c r="N139" s="265"/>
      <c r="O139" s="265"/>
      <c r="P139" s="265"/>
      <c r="Q139" s="265"/>
      <c r="R139" s="265"/>
      <c r="S139" s="265"/>
      <c r="T139" s="26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7" t="s">
        <v>137</v>
      </c>
      <c r="AU139" s="267" t="s">
        <v>105</v>
      </c>
      <c r="AV139" s="13" t="s">
        <v>105</v>
      </c>
      <c r="AW139" s="13" t="s">
        <v>32</v>
      </c>
      <c r="AX139" s="13" t="s">
        <v>14</v>
      </c>
      <c r="AY139" s="267" t="s">
        <v>128</v>
      </c>
    </row>
    <row r="140" s="2" customFormat="1" ht="21.75" customHeight="1">
      <c r="A140" s="37"/>
      <c r="B140" s="38"/>
      <c r="C140" s="242" t="s">
        <v>105</v>
      </c>
      <c r="D140" s="242" t="s">
        <v>131</v>
      </c>
      <c r="E140" s="243" t="s">
        <v>139</v>
      </c>
      <c r="F140" s="244" t="s">
        <v>140</v>
      </c>
      <c r="G140" s="245" t="s">
        <v>141</v>
      </c>
      <c r="H140" s="246">
        <v>11</v>
      </c>
      <c r="I140" s="247"/>
      <c r="J140" s="248">
        <f>ROUND(I140*H140,2)</f>
        <v>0</v>
      </c>
      <c r="K140" s="249"/>
      <c r="L140" s="43"/>
      <c r="M140" s="250" t="s">
        <v>1</v>
      </c>
      <c r="N140" s="251" t="s">
        <v>41</v>
      </c>
      <c r="O140" s="90"/>
      <c r="P140" s="252">
        <f>O140*H140</f>
        <v>0</v>
      </c>
      <c r="Q140" s="252">
        <v>1.0900000000000001</v>
      </c>
      <c r="R140" s="252">
        <f>Q140*H140</f>
        <v>11.99</v>
      </c>
      <c r="S140" s="252">
        <v>0</v>
      </c>
      <c r="T140" s="25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54" t="s">
        <v>135</v>
      </c>
      <c r="AT140" s="254" t="s">
        <v>131</v>
      </c>
      <c r="AU140" s="254" t="s">
        <v>105</v>
      </c>
      <c r="AY140" s="16" t="s">
        <v>128</v>
      </c>
      <c r="BE140" s="255">
        <f>IF(N140="základní",J140,0)</f>
        <v>0</v>
      </c>
      <c r="BF140" s="255">
        <f>IF(N140="snížená",J140,0)</f>
        <v>0</v>
      </c>
      <c r="BG140" s="255">
        <f>IF(N140="zákl. přenesená",J140,0)</f>
        <v>0</v>
      </c>
      <c r="BH140" s="255">
        <f>IF(N140="sníž. přenesená",J140,0)</f>
        <v>0</v>
      </c>
      <c r="BI140" s="255">
        <f>IF(N140="nulová",J140,0)</f>
        <v>0</v>
      </c>
      <c r="BJ140" s="16" t="s">
        <v>105</v>
      </c>
      <c r="BK140" s="255">
        <f>ROUND(I140*H140,2)</f>
        <v>0</v>
      </c>
      <c r="BL140" s="16" t="s">
        <v>135</v>
      </c>
      <c r="BM140" s="254" t="s">
        <v>142</v>
      </c>
    </row>
    <row r="141" s="2" customFormat="1" ht="21.75" customHeight="1">
      <c r="A141" s="37"/>
      <c r="B141" s="38"/>
      <c r="C141" s="242" t="s">
        <v>129</v>
      </c>
      <c r="D141" s="242" t="s">
        <v>131</v>
      </c>
      <c r="E141" s="243" t="s">
        <v>143</v>
      </c>
      <c r="F141" s="244" t="s">
        <v>144</v>
      </c>
      <c r="G141" s="245" t="s">
        <v>145</v>
      </c>
      <c r="H141" s="246">
        <v>23.43</v>
      </c>
      <c r="I141" s="247"/>
      <c r="J141" s="248">
        <f>ROUND(I141*H141,2)</f>
        <v>0</v>
      </c>
      <c r="K141" s="249"/>
      <c r="L141" s="43"/>
      <c r="M141" s="250" t="s">
        <v>1</v>
      </c>
      <c r="N141" s="251" t="s">
        <v>41</v>
      </c>
      <c r="O141" s="90"/>
      <c r="P141" s="252">
        <f>O141*H141</f>
        <v>0</v>
      </c>
      <c r="Q141" s="252">
        <v>0.00020000000000000001</v>
      </c>
      <c r="R141" s="252">
        <f>Q141*H141</f>
        <v>0.0046860000000000001</v>
      </c>
      <c r="S141" s="252">
        <v>0</v>
      </c>
      <c r="T141" s="25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54" t="s">
        <v>135</v>
      </c>
      <c r="AT141" s="254" t="s">
        <v>131</v>
      </c>
      <c r="AU141" s="254" t="s">
        <v>105</v>
      </c>
      <c r="AY141" s="16" t="s">
        <v>128</v>
      </c>
      <c r="BE141" s="255">
        <f>IF(N141="základní",J141,0)</f>
        <v>0</v>
      </c>
      <c r="BF141" s="255">
        <f>IF(N141="snížená",J141,0)</f>
        <v>0</v>
      </c>
      <c r="BG141" s="255">
        <f>IF(N141="zákl. přenesená",J141,0)</f>
        <v>0</v>
      </c>
      <c r="BH141" s="255">
        <f>IF(N141="sníž. přenesená",J141,0)</f>
        <v>0</v>
      </c>
      <c r="BI141" s="255">
        <f>IF(N141="nulová",J141,0)</f>
        <v>0</v>
      </c>
      <c r="BJ141" s="16" t="s">
        <v>105</v>
      </c>
      <c r="BK141" s="255">
        <f>ROUND(I141*H141,2)</f>
        <v>0</v>
      </c>
      <c r="BL141" s="16" t="s">
        <v>135</v>
      </c>
      <c r="BM141" s="254" t="s">
        <v>146</v>
      </c>
    </row>
    <row r="142" s="13" customFormat="1">
      <c r="A142" s="13"/>
      <c r="B142" s="256"/>
      <c r="C142" s="257"/>
      <c r="D142" s="258" t="s">
        <v>137</v>
      </c>
      <c r="E142" s="259" t="s">
        <v>1</v>
      </c>
      <c r="F142" s="260" t="s">
        <v>147</v>
      </c>
      <c r="G142" s="257"/>
      <c r="H142" s="261">
        <v>23.43</v>
      </c>
      <c r="I142" s="262"/>
      <c r="J142" s="257"/>
      <c r="K142" s="257"/>
      <c r="L142" s="263"/>
      <c r="M142" s="264"/>
      <c r="N142" s="265"/>
      <c r="O142" s="265"/>
      <c r="P142" s="265"/>
      <c r="Q142" s="265"/>
      <c r="R142" s="265"/>
      <c r="S142" s="265"/>
      <c r="T142" s="26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7" t="s">
        <v>137</v>
      </c>
      <c r="AU142" s="267" t="s">
        <v>105</v>
      </c>
      <c r="AV142" s="13" t="s">
        <v>105</v>
      </c>
      <c r="AW142" s="13" t="s">
        <v>32</v>
      </c>
      <c r="AX142" s="13" t="s">
        <v>14</v>
      </c>
      <c r="AY142" s="267" t="s">
        <v>128</v>
      </c>
    </row>
    <row r="143" s="2" customFormat="1" ht="16.5" customHeight="1">
      <c r="A143" s="37"/>
      <c r="B143" s="38"/>
      <c r="C143" s="242" t="s">
        <v>135</v>
      </c>
      <c r="D143" s="242" t="s">
        <v>131</v>
      </c>
      <c r="E143" s="243" t="s">
        <v>148</v>
      </c>
      <c r="F143" s="244" t="s">
        <v>149</v>
      </c>
      <c r="G143" s="245" t="s">
        <v>150</v>
      </c>
      <c r="H143" s="246">
        <v>4.9199999999999999</v>
      </c>
      <c r="I143" s="247"/>
      <c r="J143" s="248">
        <f>ROUND(I143*H143,2)</f>
        <v>0</v>
      </c>
      <c r="K143" s="249"/>
      <c r="L143" s="43"/>
      <c r="M143" s="250" t="s">
        <v>1</v>
      </c>
      <c r="N143" s="251" t="s">
        <v>41</v>
      </c>
      <c r="O143" s="90"/>
      <c r="P143" s="252">
        <f>O143*H143</f>
        <v>0</v>
      </c>
      <c r="Q143" s="252">
        <v>0.26723000000000002</v>
      </c>
      <c r="R143" s="252">
        <f>Q143*H143</f>
        <v>1.3147716</v>
      </c>
      <c r="S143" s="252">
        <v>0</v>
      </c>
      <c r="T143" s="25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54" t="s">
        <v>135</v>
      </c>
      <c r="AT143" s="254" t="s">
        <v>131</v>
      </c>
      <c r="AU143" s="254" t="s">
        <v>105</v>
      </c>
      <c r="AY143" s="16" t="s">
        <v>128</v>
      </c>
      <c r="BE143" s="255">
        <f>IF(N143="základní",J143,0)</f>
        <v>0</v>
      </c>
      <c r="BF143" s="255">
        <f>IF(N143="snížená",J143,0)</f>
        <v>0</v>
      </c>
      <c r="BG143" s="255">
        <f>IF(N143="zákl. přenesená",J143,0)</f>
        <v>0</v>
      </c>
      <c r="BH143" s="255">
        <f>IF(N143="sníž. přenesená",J143,0)</f>
        <v>0</v>
      </c>
      <c r="BI143" s="255">
        <f>IF(N143="nulová",J143,0)</f>
        <v>0</v>
      </c>
      <c r="BJ143" s="16" t="s">
        <v>105</v>
      </c>
      <c r="BK143" s="255">
        <f>ROUND(I143*H143,2)</f>
        <v>0</v>
      </c>
      <c r="BL143" s="16" t="s">
        <v>135</v>
      </c>
      <c r="BM143" s="254" t="s">
        <v>151</v>
      </c>
    </row>
    <row r="144" s="13" customFormat="1">
      <c r="A144" s="13"/>
      <c r="B144" s="256"/>
      <c r="C144" s="257"/>
      <c r="D144" s="258" t="s">
        <v>137</v>
      </c>
      <c r="E144" s="259" t="s">
        <v>1</v>
      </c>
      <c r="F144" s="260" t="s">
        <v>152</v>
      </c>
      <c r="G144" s="257"/>
      <c r="H144" s="261">
        <v>4.9199999999999999</v>
      </c>
      <c r="I144" s="262"/>
      <c r="J144" s="257"/>
      <c r="K144" s="257"/>
      <c r="L144" s="263"/>
      <c r="M144" s="264"/>
      <c r="N144" s="265"/>
      <c r="O144" s="265"/>
      <c r="P144" s="265"/>
      <c r="Q144" s="265"/>
      <c r="R144" s="265"/>
      <c r="S144" s="265"/>
      <c r="T144" s="26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7" t="s">
        <v>137</v>
      </c>
      <c r="AU144" s="267" t="s">
        <v>105</v>
      </c>
      <c r="AV144" s="13" t="s">
        <v>105</v>
      </c>
      <c r="AW144" s="13" t="s">
        <v>32</v>
      </c>
      <c r="AX144" s="13" t="s">
        <v>14</v>
      </c>
      <c r="AY144" s="267" t="s">
        <v>128</v>
      </c>
    </row>
    <row r="145" s="12" customFormat="1" ht="22.8" customHeight="1">
      <c r="A145" s="12"/>
      <c r="B145" s="226"/>
      <c r="C145" s="227"/>
      <c r="D145" s="228" t="s">
        <v>74</v>
      </c>
      <c r="E145" s="240" t="s">
        <v>135</v>
      </c>
      <c r="F145" s="240" t="s">
        <v>153</v>
      </c>
      <c r="G145" s="227"/>
      <c r="H145" s="227"/>
      <c r="I145" s="230"/>
      <c r="J145" s="241">
        <f>BK145</f>
        <v>0</v>
      </c>
      <c r="K145" s="227"/>
      <c r="L145" s="232"/>
      <c r="M145" s="233"/>
      <c r="N145" s="234"/>
      <c r="O145" s="234"/>
      <c r="P145" s="235">
        <f>P146</f>
        <v>0</v>
      </c>
      <c r="Q145" s="234"/>
      <c r="R145" s="235">
        <f>R146</f>
        <v>0.21312</v>
      </c>
      <c r="S145" s="234"/>
      <c r="T145" s="236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37" t="s">
        <v>14</v>
      </c>
      <c r="AT145" s="238" t="s">
        <v>74</v>
      </c>
      <c r="AU145" s="238" t="s">
        <v>14</v>
      </c>
      <c r="AY145" s="237" t="s">
        <v>128</v>
      </c>
      <c r="BK145" s="239">
        <f>BK146</f>
        <v>0</v>
      </c>
    </row>
    <row r="146" s="2" customFormat="1" ht="21.75" customHeight="1">
      <c r="A146" s="37"/>
      <c r="B146" s="38"/>
      <c r="C146" s="242" t="s">
        <v>154</v>
      </c>
      <c r="D146" s="242" t="s">
        <v>131</v>
      </c>
      <c r="E146" s="243" t="s">
        <v>155</v>
      </c>
      <c r="F146" s="244" t="s">
        <v>156</v>
      </c>
      <c r="G146" s="245" t="s">
        <v>141</v>
      </c>
      <c r="H146" s="246">
        <v>4</v>
      </c>
      <c r="I146" s="247"/>
      <c r="J146" s="248">
        <f>ROUND(I146*H146,2)</f>
        <v>0</v>
      </c>
      <c r="K146" s="249"/>
      <c r="L146" s="43"/>
      <c r="M146" s="250" t="s">
        <v>1</v>
      </c>
      <c r="N146" s="251" t="s">
        <v>41</v>
      </c>
      <c r="O146" s="90"/>
      <c r="P146" s="252">
        <f>O146*H146</f>
        <v>0</v>
      </c>
      <c r="Q146" s="252">
        <v>0.053280000000000001</v>
      </c>
      <c r="R146" s="252">
        <f>Q146*H146</f>
        <v>0.21312</v>
      </c>
      <c r="S146" s="252">
        <v>0</v>
      </c>
      <c r="T146" s="25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54" t="s">
        <v>135</v>
      </c>
      <c r="AT146" s="254" t="s">
        <v>131</v>
      </c>
      <c r="AU146" s="254" t="s">
        <v>105</v>
      </c>
      <c r="AY146" s="16" t="s">
        <v>128</v>
      </c>
      <c r="BE146" s="255">
        <f>IF(N146="základní",J146,0)</f>
        <v>0</v>
      </c>
      <c r="BF146" s="255">
        <f>IF(N146="snížená",J146,0)</f>
        <v>0</v>
      </c>
      <c r="BG146" s="255">
        <f>IF(N146="zákl. přenesená",J146,0)</f>
        <v>0</v>
      </c>
      <c r="BH146" s="255">
        <f>IF(N146="sníž. přenesená",J146,0)</f>
        <v>0</v>
      </c>
      <c r="BI146" s="255">
        <f>IF(N146="nulová",J146,0)</f>
        <v>0</v>
      </c>
      <c r="BJ146" s="16" t="s">
        <v>105</v>
      </c>
      <c r="BK146" s="255">
        <f>ROUND(I146*H146,2)</f>
        <v>0</v>
      </c>
      <c r="BL146" s="16" t="s">
        <v>135</v>
      </c>
      <c r="BM146" s="254" t="s">
        <v>157</v>
      </c>
    </row>
    <row r="147" s="12" customFormat="1" ht="22.8" customHeight="1">
      <c r="A147" s="12"/>
      <c r="B147" s="226"/>
      <c r="C147" s="227"/>
      <c r="D147" s="228" t="s">
        <v>74</v>
      </c>
      <c r="E147" s="240" t="s">
        <v>158</v>
      </c>
      <c r="F147" s="240" t="s">
        <v>159</v>
      </c>
      <c r="G147" s="227"/>
      <c r="H147" s="227"/>
      <c r="I147" s="230"/>
      <c r="J147" s="241">
        <f>BK147</f>
        <v>0</v>
      </c>
      <c r="K147" s="227"/>
      <c r="L147" s="232"/>
      <c r="M147" s="233"/>
      <c r="N147" s="234"/>
      <c r="O147" s="234"/>
      <c r="P147" s="235">
        <f>SUM(P148:P157)</f>
        <v>0</v>
      </c>
      <c r="Q147" s="234"/>
      <c r="R147" s="235">
        <f>SUM(R148:R157)</f>
        <v>1.1716100999999999</v>
      </c>
      <c r="S147" s="234"/>
      <c r="T147" s="236">
        <f>SUM(T148:T157)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37" t="s">
        <v>14</v>
      </c>
      <c r="AT147" s="238" t="s">
        <v>74</v>
      </c>
      <c r="AU147" s="238" t="s">
        <v>14</v>
      </c>
      <c r="AY147" s="237" t="s">
        <v>128</v>
      </c>
      <c r="BK147" s="239">
        <f>SUM(BK148:BK157)</f>
        <v>0</v>
      </c>
    </row>
    <row r="148" s="2" customFormat="1" ht="21.75" customHeight="1">
      <c r="A148" s="37"/>
      <c r="B148" s="38"/>
      <c r="C148" s="242" t="s">
        <v>158</v>
      </c>
      <c r="D148" s="242" t="s">
        <v>131</v>
      </c>
      <c r="E148" s="243" t="s">
        <v>160</v>
      </c>
      <c r="F148" s="244" t="s">
        <v>161</v>
      </c>
      <c r="G148" s="245" t="s">
        <v>141</v>
      </c>
      <c r="H148" s="246">
        <v>15</v>
      </c>
      <c r="I148" s="247"/>
      <c r="J148" s="248">
        <f>ROUND(I148*H148,2)</f>
        <v>0</v>
      </c>
      <c r="K148" s="249"/>
      <c r="L148" s="43"/>
      <c r="M148" s="250" t="s">
        <v>1</v>
      </c>
      <c r="N148" s="251" t="s">
        <v>41</v>
      </c>
      <c r="O148" s="90"/>
      <c r="P148" s="252">
        <f>O148*H148</f>
        <v>0</v>
      </c>
      <c r="Q148" s="252">
        <v>0.041500000000000002</v>
      </c>
      <c r="R148" s="252">
        <f>Q148*H148</f>
        <v>0.62250000000000005</v>
      </c>
      <c r="S148" s="252">
        <v>0</v>
      </c>
      <c r="T148" s="25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54" t="s">
        <v>135</v>
      </c>
      <c r="AT148" s="254" t="s">
        <v>131</v>
      </c>
      <c r="AU148" s="254" t="s">
        <v>105</v>
      </c>
      <c r="AY148" s="16" t="s">
        <v>128</v>
      </c>
      <c r="BE148" s="255">
        <f>IF(N148="základní",J148,0)</f>
        <v>0</v>
      </c>
      <c r="BF148" s="255">
        <f>IF(N148="snížená",J148,0)</f>
        <v>0</v>
      </c>
      <c r="BG148" s="255">
        <f>IF(N148="zákl. přenesená",J148,0)</f>
        <v>0</v>
      </c>
      <c r="BH148" s="255">
        <f>IF(N148="sníž. přenesená",J148,0)</f>
        <v>0</v>
      </c>
      <c r="BI148" s="255">
        <f>IF(N148="nulová",J148,0)</f>
        <v>0</v>
      </c>
      <c r="BJ148" s="16" t="s">
        <v>105</v>
      </c>
      <c r="BK148" s="255">
        <f>ROUND(I148*H148,2)</f>
        <v>0</v>
      </c>
      <c r="BL148" s="16" t="s">
        <v>135</v>
      </c>
      <c r="BM148" s="254" t="s">
        <v>162</v>
      </c>
    </row>
    <row r="149" s="2" customFormat="1" ht="21.75" customHeight="1">
      <c r="A149" s="37"/>
      <c r="B149" s="38"/>
      <c r="C149" s="242" t="s">
        <v>163</v>
      </c>
      <c r="D149" s="242" t="s">
        <v>131</v>
      </c>
      <c r="E149" s="243" t="s">
        <v>164</v>
      </c>
      <c r="F149" s="244" t="s">
        <v>165</v>
      </c>
      <c r="G149" s="245" t="s">
        <v>150</v>
      </c>
      <c r="H149" s="246">
        <v>16.093</v>
      </c>
      <c r="I149" s="247"/>
      <c r="J149" s="248">
        <f>ROUND(I149*H149,2)</f>
        <v>0</v>
      </c>
      <c r="K149" s="249"/>
      <c r="L149" s="43"/>
      <c r="M149" s="250" t="s">
        <v>1</v>
      </c>
      <c r="N149" s="251" t="s">
        <v>41</v>
      </c>
      <c r="O149" s="90"/>
      <c r="P149" s="252">
        <f>O149*H149</f>
        <v>0</v>
      </c>
      <c r="Q149" s="252">
        <v>0.033579999999999999</v>
      </c>
      <c r="R149" s="252">
        <f>Q149*H149</f>
        <v>0.54040294</v>
      </c>
      <c r="S149" s="252">
        <v>0</v>
      </c>
      <c r="T149" s="25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54" t="s">
        <v>135</v>
      </c>
      <c r="AT149" s="254" t="s">
        <v>131</v>
      </c>
      <c r="AU149" s="254" t="s">
        <v>105</v>
      </c>
      <c r="AY149" s="16" t="s">
        <v>128</v>
      </c>
      <c r="BE149" s="255">
        <f>IF(N149="základní",J149,0)</f>
        <v>0</v>
      </c>
      <c r="BF149" s="255">
        <f>IF(N149="snížená",J149,0)</f>
        <v>0</v>
      </c>
      <c r="BG149" s="255">
        <f>IF(N149="zákl. přenesená",J149,0)</f>
        <v>0</v>
      </c>
      <c r="BH149" s="255">
        <f>IF(N149="sníž. přenesená",J149,0)</f>
        <v>0</v>
      </c>
      <c r="BI149" s="255">
        <f>IF(N149="nulová",J149,0)</f>
        <v>0</v>
      </c>
      <c r="BJ149" s="16" t="s">
        <v>105</v>
      </c>
      <c r="BK149" s="255">
        <f>ROUND(I149*H149,2)</f>
        <v>0</v>
      </c>
      <c r="BL149" s="16" t="s">
        <v>135</v>
      </c>
      <c r="BM149" s="254" t="s">
        <v>166</v>
      </c>
    </row>
    <row r="150" s="13" customFormat="1">
      <c r="A150" s="13"/>
      <c r="B150" s="256"/>
      <c r="C150" s="257"/>
      <c r="D150" s="258" t="s">
        <v>137</v>
      </c>
      <c r="E150" s="259" t="s">
        <v>1</v>
      </c>
      <c r="F150" s="260" t="s">
        <v>167</v>
      </c>
      <c r="G150" s="257"/>
      <c r="H150" s="261">
        <v>16.093</v>
      </c>
      <c r="I150" s="262"/>
      <c r="J150" s="257"/>
      <c r="K150" s="257"/>
      <c r="L150" s="263"/>
      <c r="M150" s="264"/>
      <c r="N150" s="265"/>
      <c r="O150" s="265"/>
      <c r="P150" s="265"/>
      <c r="Q150" s="265"/>
      <c r="R150" s="265"/>
      <c r="S150" s="265"/>
      <c r="T150" s="26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7" t="s">
        <v>137</v>
      </c>
      <c r="AU150" s="267" t="s">
        <v>105</v>
      </c>
      <c r="AV150" s="13" t="s">
        <v>105</v>
      </c>
      <c r="AW150" s="13" t="s">
        <v>32</v>
      </c>
      <c r="AX150" s="13" t="s">
        <v>14</v>
      </c>
      <c r="AY150" s="267" t="s">
        <v>128</v>
      </c>
    </row>
    <row r="151" s="2" customFormat="1" ht="21.75" customHeight="1">
      <c r="A151" s="37"/>
      <c r="B151" s="38"/>
      <c r="C151" s="242" t="s">
        <v>168</v>
      </c>
      <c r="D151" s="242" t="s">
        <v>131</v>
      </c>
      <c r="E151" s="243" t="s">
        <v>169</v>
      </c>
      <c r="F151" s="244" t="s">
        <v>170</v>
      </c>
      <c r="G151" s="245" t="s">
        <v>145</v>
      </c>
      <c r="H151" s="246">
        <v>56.539999999999999</v>
      </c>
      <c r="I151" s="247"/>
      <c r="J151" s="248">
        <f>ROUND(I151*H151,2)</f>
        <v>0</v>
      </c>
      <c r="K151" s="249"/>
      <c r="L151" s="43"/>
      <c r="M151" s="250" t="s">
        <v>1</v>
      </c>
      <c r="N151" s="251" t="s">
        <v>41</v>
      </c>
      <c r="O151" s="90"/>
      <c r="P151" s="252">
        <f>O151*H151</f>
        <v>0</v>
      </c>
      <c r="Q151" s="252">
        <v>0</v>
      </c>
      <c r="R151" s="252">
        <f>Q151*H151</f>
        <v>0</v>
      </c>
      <c r="S151" s="252">
        <v>0</v>
      </c>
      <c r="T151" s="25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54" t="s">
        <v>135</v>
      </c>
      <c r="AT151" s="254" t="s">
        <v>131</v>
      </c>
      <c r="AU151" s="254" t="s">
        <v>105</v>
      </c>
      <c r="AY151" s="16" t="s">
        <v>128</v>
      </c>
      <c r="BE151" s="255">
        <f>IF(N151="základní",J151,0)</f>
        <v>0</v>
      </c>
      <c r="BF151" s="255">
        <f>IF(N151="snížená",J151,0)</f>
        <v>0</v>
      </c>
      <c r="BG151" s="255">
        <f>IF(N151="zákl. přenesená",J151,0)</f>
        <v>0</v>
      </c>
      <c r="BH151" s="255">
        <f>IF(N151="sníž. přenesená",J151,0)</f>
        <v>0</v>
      </c>
      <c r="BI151" s="255">
        <f>IF(N151="nulová",J151,0)</f>
        <v>0</v>
      </c>
      <c r="BJ151" s="16" t="s">
        <v>105</v>
      </c>
      <c r="BK151" s="255">
        <f>ROUND(I151*H151,2)</f>
        <v>0</v>
      </c>
      <c r="BL151" s="16" t="s">
        <v>135</v>
      </c>
      <c r="BM151" s="254" t="s">
        <v>171</v>
      </c>
    </row>
    <row r="152" s="2" customFormat="1" ht="21.75" customHeight="1">
      <c r="A152" s="37"/>
      <c r="B152" s="38"/>
      <c r="C152" s="268" t="s">
        <v>172</v>
      </c>
      <c r="D152" s="268" t="s">
        <v>173</v>
      </c>
      <c r="E152" s="269" t="s">
        <v>174</v>
      </c>
      <c r="F152" s="270" t="s">
        <v>175</v>
      </c>
      <c r="G152" s="271" t="s">
        <v>145</v>
      </c>
      <c r="H152" s="272">
        <v>62.194000000000003</v>
      </c>
      <c r="I152" s="273"/>
      <c r="J152" s="274">
        <f>ROUND(I152*H152,2)</f>
        <v>0</v>
      </c>
      <c r="K152" s="275"/>
      <c r="L152" s="276"/>
      <c r="M152" s="277" t="s">
        <v>1</v>
      </c>
      <c r="N152" s="278" t="s">
        <v>41</v>
      </c>
      <c r="O152" s="90"/>
      <c r="P152" s="252">
        <f>O152*H152</f>
        <v>0</v>
      </c>
      <c r="Q152" s="252">
        <v>0.00010000000000000001</v>
      </c>
      <c r="R152" s="252">
        <f>Q152*H152</f>
        <v>0.0062194000000000008</v>
      </c>
      <c r="S152" s="252">
        <v>0</v>
      </c>
      <c r="T152" s="25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54" t="s">
        <v>168</v>
      </c>
      <c r="AT152" s="254" t="s">
        <v>173</v>
      </c>
      <c r="AU152" s="254" t="s">
        <v>105</v>
      </c>
      <c r="AY152" s="16" t="s">
        <v>128</v>
      </c>
      <c r="BE152" s="255">
        <f>IF(N152="základní",J152,0)</f>
        <v>0</v>
      </c>
      <c r="BF152" s="255">
        <f>IF(N152="snížená",J152,0)</f>
        <v>0</v>
      </c>
      <c r="BG152" s="255">
        <f>IF(N152="zákl. přenesená",J152,0)</f>
        <v>0</v>
      </c>
      <c r="BH152" s="255">
        <f>IF(N152="sníž. přenesená",J152,0)</f>
        <v>0</v>
      </c>
      <c r="BI152" s="255">
        <f>IF(N152="nulová",J152,0)</f>
        <v>0</v>
      </c>
      <c r="BJ152" s="16" t="s">
        <v>105</v>
      </c>
      <c r="BK152" s="255">
        <f>ROUND(I152*H152,2)</f>
        <v>0</v>
      </c>
      <c r="BL152" s="16" t="s">
        <v>135</v>
      </c>
      <c r="BM152" s="254" t="s">
        <v>176</v>
      </c>
    </row>
    <row r="153" s="13" customFormat="1">
      <c r="A153" s="13"/>
      <c r="B153" s="256"/>
      <c r="C153" s="257"/>
      <c r="D153" s="258" t="s">
        <v>137</v>
      </c>
      <c r="E153" s="257"/>
      <c r="F153" s="260" t="s">
        <v>177</v>
      </c>
      <c r="G153" s="257"/>
      <c r="H153" s="261">
        <v>62.194000000000003</v>
      </c>
      <c r="I153" s="262"/>
      <c r="J153" s="257"/>
      <c r="K153" s="257"/>
      <c r="L153" s="263"/>
      <c r="M153" s="264"/>
      <c r="N153" s="265"/>
      <c r="O153" s="265"/>
      <c r="P153" s="265"/>
      <c r="Q153" s="265"/>
      <c r="R153" s="265"/>
      <c r="S153" s="265"/>
      <c r="T153" s="26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7" t="s">
        <v>137</v>
      </c>
      <c r="AU153" s="267" t="s">
        <v>105</v>
      </c>
      <c r="AV153" s="13" t="s">
        <v>105</v>
      </c>
      <c r="AW153" s="13" t="s">
        <v>4</v>
      </c>
      <c r="AX153" s="13" t="s">
        <v>14</v>
      </c>
      <c r="AY153" s="267" t="s">
        <v>128</v>
      </c>
    </row>
    <row r="154" s="2" customFormat="1" ht="21.75" customHeight="1">
      <c r="A154" s="37"/>
      <c r="B154" s="38"/>
      <c r="C154" s="242" t="s">
        <v>178</v>
      </c>
      <c r="D154" s="242" t="s">
        <v>131</v>
      </c>
      <c r="E154" s="243" t="s">
        <v>179</v>
      </c>
      <c r="F154" s="244" t="s">
        <v>180</v>
      </c>
      <c r="G154" s="245" t="s">
        <v>145</v>
      </c>
      <c r="H154" s="246">
        <v>56.539999999999999</v>
      </c>
      <c r="I154" s="247"/>
      <c r="J154" s="248">
        <f>ROUND(I154*H154,2)</f>
        <v>0</v>
      </c>
      <c r="K154" s="249"/>
      <c r="L154" s="43"/>
      <c r="M154" s="250" t="s">
        <v>1</v>
      </c>
      <c r="N154" s="251" t="s">
        <v>41</v>
      </c>
      <c r="O154" s="90"/>
      <c r="P154" s="252">
        <f>O154*H154</f>
        <v>0</v>
      </c>
      <c r="Q154" s="252">
        <v>0</v>
      </c>
      <c r="R154" s="252">
        <f>Q154*H154</f>
        <v>0</v>
      </c>
      <c r="S154" s="252">
        <v>0</v>
      </c>
      <c r="T154" s="25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54" t="s">
        <v>135</v>
      </c>
      <c r="AT154" s="254" t="s">
        <v>131</v>
      </c>
      <c r="AU154" s="254" t="s">
        <v>105</v>
      </c>
      <c r="AY154" s="16" t="s">
        <v>128</v>
      </c>
      <c r="BE154" s="255">
        <f>IF(N154="základní",J154,0)</f>
        <v>0</v>
      </c>
      <c r="BF154" s="255">
        <f>IF(N154="snížená",J154,0)</f>
        <v>0</v>
      </c>
      <c r="BG154" s="255">
        <f>IF(N154="zákl. přenesená",J154,0)</f>
        <v>0</v>
      </c>
      <c r="BH154" s="255">
        <f>IF(N154="sníž. přenesená",J154,0)</f>
        <v>0</v>
      </c>
      <c r="BI154" s="255">
        <f>IF(N154="nulová",J154,0)</f>
        <v>0</v>
      </c>
      <c r="BJ154" s="16" t="s">
        <v>105</v>
      </c>
      <c r="BK154" s="255">
        <f>ROUND(I154*H154,2)</f>
        <v>0</v>
      </c>
      <c r="BL154" s="16" t="s">
        <v>135</v>
      </c>
      <c r="BM154" s="254" t="s">
        <v>181</v>
      </c>
    </row>
    <row r="155" s="13" customFormat="1">
      <c r="A155" s="13"/>
      <c r="B155" s="256"/>
      <c r="C155" s="257"/>
      <c r="D155" s="258" t="s">
        <v>137</v>
      </c>
      <c r="E155" s="259" t="s">
        <v>1</v>
      </c>
      <c r="F155" s="260" t="s">
        <v>182</v>
      </c>
      <c r="G155" s="257"/>
      <c r="H155" s="261">
        <v>56.539999999999999</v>
      </c>
      <c r="I155" s="262"/>
      <c r="J155" s="257"/>
      <c r="K155" s="257"/>
      <c r="L155" s="263"/>
      <c r="M155" s="264"/>
      <c r="N155" s="265"/>
      <c r="O155" s="265"/>
      <c r="P155" s="265"/>
      <c r="Q155" s="265"/>
      <c r="R155" s="265"/>
      <c r="S155" s="265"/>
      <c r="T155" s="26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7" t="s">
        <v>137</v>
      </c>
      <c r="AU155" s="267" t="s">
        <v>105</v>
      </c>
      <c r="AV155" s="13" t="s">
        <v>105</v>
      </c>
      <c r="AW155" s="13" t="s">
        <v>32</v>
      </c>
      <c r="AX155" s="13" t="s">
        <v>14</v>
      </c>
      <c r="AY155" s="267" t="s">
        <v>128</v>
      </c>
    </row>
    <row r="156" s="2" customFormat="1" ht="21.75" customHeight="1">
      <c r="A156" s="37"/>
      <c r="B156" s="38"/>
      <c r="C156" s="268" t="s">
        <v>183</v>
      </c>
      <c r="D156" s="268" t="s">
        <v>173</v>
      </c>
      <c r="E156" s="269" t="s">
        <v>184</v>
      </c>
      <c r="F156" s="270" t="s">
        <v>185</v>
      </c>
      <c r="G156" s="271" t="s">
        <v>145</v>
      </c>
      <c r="H156" s="272">
        <v>62.194000000000003</v>
      </c>
      <c r="I156" s="273"/>
      <c r="J156" s="274">
        <f>ROUND(I156*H156,2)</f>
        <v>0</v>
      </c>
      <c r="K156" s="275"/>
      <c r="L156" s="276"/>
      <c r="M156" s="277" t="s">
        <v>1</v>
      </c>
      <c r="N156" s="278" t="s">
        <v>41</v>
      </c>
      <c r="O156" s="90"/>
      <c r="P156" s="252">
        <f>O156*H156</f>
        <v>0</v>
      </c>
      <c r="Q156" s="252">
        <v>4.0000000000000003E-05</v>
      </c>
      <c r="R156" s="252">
        <f>Q156*H156</f>
        <v>0.0024877600000000003</v>
      </c>
      <c r="S156" s="252">
        <v>0</v>
      </c>
      <c r="T156" s="25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54" t="s">
        <v>168</v>
      </c>
      <c r="AT156" s="254" t="s">
        <v>173</v>
      </c>
      <c r="AU156" s="254" t="s">
        <v>105</v>
      </c>
      <c r="AY156" s="16" t="s">
        <v>128</v>
      </c>
      <c r="BE156" s="255">
        <f>IF(N156="základní",J156,0)</f>
        <v>0</v>
      </c>
      <c r="BF156" s="255">
        <f>IF(N156="snížená",J156,0)</f>
        <v>0</v>
      </c>
      <c r="BG156" s="255">
        <f>IF(N156="zákl. přenesená",J156,0)</f>
        <v>0</v>
      </c>
      <c r="BH156" s="255">
        <f>IF(N156="sníž. přenesená",J156,0)</f>
        <v>0</v>
      </c>
      <c r="BI156" s="255">
        <f>IF(N156="nulová",J156,0)</f>
        <v>0</v>
      </c>
      <c r="BJ156" s="16" t="s">
        <v>105</v>
      </c>
      <c r="BK156" s="255">
        <f>ROUND(I156*H156,2)</f>
        <v>0</v>
      </c>
      <c r="BL156" s="16" t="s">
        <v>135</v>
      </c>
      <c r="BM156" s="254" t="s">
        <v>186</v>
      </c>
    </row>
    <row r="157" s="13" customFormat="1">
      <c r="A157" s="13"/>
      <c r="B157" s="256"/>
      <c r="C157" s="257"/>
      <c r="D157" s="258" t="s">
        <v>137</v>
      </c>
      <c r="E157" s="257"/>
      <c r="F157" s="260" t="s">
        <v>177</v>
      </c>
      <c r="G157" s="257"/>
      <c r="H157" s="261">
        <v>62.194000000000003</v>
      </c>
      <c r="I157" s="262"/>
      <c r="J157" s="257"/>
      <c r="K157" s="257"/>
      <c r="L157" s="263"/>
      <c r="M157" s="264"/>
      <c r="N157" s="265"/>
      <c r="O157" s="265"/>
      <c r="P157" s="265"/>
      <c r="Q157" s="265"/>
      <c r="R157" s="265"/>
      <c r="S157" s="265"/>
      <c r="T157" s="26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7" t="s">
        <v>137</v>
      </c>
      <c r="AU157" s="267" t="s">
        <v>105</v>
      </c>
      <c r="AV157" s="13" t="s">
        <v>105</v>
      </c>
      <c r="AW157" s="13" t="s">
        <v>4</v>
      </c>
      <c r="AX157" s="13" t="s">
        <v>14</v>
      </c>
      <c r="AY157" s="267" t="s">
        <v>128</v>
      </c>
    </row>
    <row r="158" s="12" customFormat="1" ht="22.8" customHeight="1">
      <c r="A158" s="12"/>
      <c r="B158" s="226"/>
      <c r="C158" s="227"/>
      <c r="D158" s="228" t="s">
        <v>74</v>
      </c>
      <c r="E158" s="240" t="s">
        <v>172</v>
      </c>
      <c r="F158" s="240" t="s">
        <v>187</v>
      </c>
      <c r="G158" s="227"/>
      <c r="H158" s="227"/>
      <c r="I158" s="230"/>
      <c r="J158" s="241">
        <f>BK158</f>
        <v>0</v>
      </c>
      <c r="K158" s="227"/>
      <c r="L158" s="232"/>
      <c r="M158" s="233"/>
      <c r="N158" s="234"/>
      <c r="O158" s="234"/>
      <c r="P158" s="235">
        <f>SUM(P159:P166)</f>
        <v>0</v>
      </c>
      <c r="Q158" s="234"/>
      <c r="R158" s="235">
        <f>SUM(R159:R166)</f>
        <v>0.0021558000000000003</v>
      </c>
      <c r="S158" s="234"/>
      <c r="T158" s="236">
        <f>SUM(T159:T166)</f>
        <v>1.3290500000000001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37" t="s">
        <v>14</v>
      </c>
      <c r="AT158" s="238" t="s">
        <v>74</v>
      </c>
      <c r="AU158" s="238" t="s">
        <v>14</v>
      </c>
      <c r="AY158" s="237" t="s">
        <v>128</v>
      </c>
      <c r="BK158" s="239">
        <f>SUM(BK159:BK166)</f>
        <v>0</v>
      </c>
    </row>
    <row r="159" s="2" customFormat="1" ht="21.75" customHeight="1">
      <c r="A159" s="37"/>
      <c r="B159" s="38"/>
      <c r="C159" s="242" t="s">
        <v>188</v>
      </c>
      <c r="D159" s="242" t="s">
        <v>131</v>
      </c>
      <c r="E159" s="243" t="s">
        <v>189</v>
      </c>
      <c r="F159" s="244" t="s">
        <v>190</v>
      </c>
      <c r="G159" s="245" t="s">
        <v>191</v>
      </c>
      <c r="H159" s="246">
        <v>1</v>
      </c>
      <c r="I159" s="247"/>
      <c r="J159" s="248">
        <f>ROUND(I159*H159,2)</f>
        <v>0</v>
      </c>
      <c r="K159" s="249"/>
      <c r="L159" s="43"/>
      <c r="M159" s="250" t="s">
        <v>1</v>
      </c>
      <c r="N159" s="251" t="s">
        <v>41</v>
      </c>
      <c r="O159" s="90"/>
      <c r="P159" s="252">
        <f>O159*H159</f>
        <v>0</v>
      </c>
      <c r="Q159" s="252">
        <v>0</v>
      </c>
      <c r="R159" s="252">
        <f>Q159*H159</f>
        <v>0</v>
      </c>
      <c r="S159" s="252">
        <v>0</v>
      </c>
      <c r="T159" s="25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54" t="s">
        <v>135</v>
      </c>
      <c r="AT159" s="254" t="s">
        <v>131</v>
      </c>
      <c r="AU159" s="254" t="s">
        <v>105</v>
      </c>
      <c r="AY159" s="16" t="s">
        <v>128</v>
      </c>
      <c r="BE159" s="255">
        <f>IF(N159="základní",J159,0)</f>
        <v>0</v>
      </c>
      <c r="BF159" s="255">
        <f>IF(N159="snížená",J159,0)</f>
        <v>0</v>
      </c>
      <c r="BG159" s="255">
        <f>IF(N159="zákl. přenesená",J159,0)</f>
        <v>0</v>
      </c>
      <c r="BH159" s="255">
        <f>IF(N159="sníž. přenesená",J159,0)</f>
        <v>0</v>
      </c>
      <c r="BI159" s="255">
        <f>IF(N159="nulová",J159,0)</f>
        <v>0</v>
      </c>
      <c r="BJ159" s="16" t="s">
        <v>105</v>
      </c>
      <c r="BK159" s="255">
        <f>ROUND(I159*H159,2)</f>
        <v>0</v>
      </c>
      <c r="BL159" s="16" t="s">
        <v>135</v>
      </c>
      <c r="BM159" s="254" t="s">
        <v>192</v>
      </c>
    </row>
    <row r="160" s="2" customFormat="1" ht="21.75" customHeight="1">
      <c r="A160" s="37"/>
      <c r="B160" s="38"/>
      <c r="C160" s="242" t="s">
        <v>193</v>
      </c>
      <c r="D160" s="242" t="s">
        <v>131</v>
      </c>
      <c r="E160" s="243" t="s">
        <v>194</v>
      </c>
      <c r="F160" s="244" t="s">
        <v>195</v>
      </c>
      <c r="G160" s="245" t="s">
        <v>141</v>
      </c>
      <c r="H160" s="246">
        <v>1</v>
      </c>
      <c r="I160" s="247"/>
      <c r="J160" s="248">
        <f>ROUND(I160*H160,2)</f>
        <v>0</v>
      </c>
      <c r="K160" s="249"/>
      <c r="L160" s="43"/>
      <c r="M160" s="250" t="s">
        <v>1</v>
      </c>
      <c r="N160" s="251" t="s">
        <v>41</v>
      </c>
      <c r="O160" s="90"/>
      <c r="P160" s="252">
        <f>O160*H160</f>
        <v>0</v>
      </c>
      <c r="Q160" s="252">
        <v>0</v>
      </c>
      <c r="R160" s="252">
        <f>Q160*H160</f>
        <v>0</v>
      </c>
      <c r="S160" s="252">
        <v>0.032000000000000001</v>
      </c>
      <c r="T160" s="253">
        <f>S160*H160</f>
        <v>0.032000000000000001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54" t="s">
        <v>135</v>
      </c>
      <c r="AT160" s="254" t="s">
        <v>131</v>
      </c>
      <c r="AU160" s="254" t="s">
        <v>105</v>
      </c>
      <c r="AY160" s="16" t="s">
        <v>128</v>
      </c>
      <c r="BE160" s="255">
        <f>IF(N160="základní",J160,0)</f>
        <v>0</v>
      </c>
      <c r="BF160" s="255">
        <f>IF(N160="snížená",J160,0)</f>
        <v>0</v>
      </c>
      <c r="BG160" s="255">
        <f>IF(N160="zákl. přenesená",J160,0)</f>
        <v>0</v>
      </c>
      <c r="BH160" s="255">
        <f>IF(N160="sníž. přenesená",J160,0)</f>
        <v>0</v>
      </c>
      <c r="BI160" s="255">
        <f>IF(N160="nulová",J160,0)</f>
        <v>0</v>
      </c>
      <c r="BJ160" s="16" t="s">
        <v>105</v>
      </c>
      <c r="BK160" s="255">
        <f>ROUND(I160*H160,2)</f>
        <v>0</v>
      </c>
      <c r="BL160" s="16" t="s">
        <v>135</v>
      </c>
      <c r="BM160" s="254" t="s">
        <v>196</v>
      </c>
    </row>
    <row r="161" s="2" customFormat="1" ht="16.5" customHeight="1">
      <c r="A161" s="37"/>
      <c r="B161" s="38"/>
      <c r="C161" s="242" t="s">
        <v>197</v>
      </c>
      <c r="D161" s="242" t="s">
        <v>131</v>
      </c>
      <c r="E161" s="243" t="s">
        <v>198</v>
      </c>
      <c r="F161" s="244" t="s">
        <v>199</v>
      </c>
      <c r="G161" s="245" t="s">
        <v>141</v>
      </c>
      <c r="H161" s="246">
        <v>1</v>
      </c>
      <c r="I161" s="247"/>
      <c r="J161" s="248">
        <f>ROUND(I161*H161,2)</f>
        <v>0</v>
      </c>
      <c r="K161" s="249"/>
      <c r="L161" s="43"/>
      <c r="M161" s="250" t="s">
        <v>1</v>
      </c>
      <c r="N161" s="251" t="s">
        <v>41</v>
      </c>
      <c r="O161" s="90"/>
      <c r="P161" s="252">
        <f>O161*H161</f>
        <v>0</v>
      </c>
      <c r="Q161" s="252">
        <v>0</v>
      </c>
      <c r="R161" s="252">
        <f>Q161*H161</f>
        <v>0</v>
      </c>
      <c r="S161" s="252">
        <v>0</v>
      </c>
      <c r="T161" s="25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54" t="s">
        <v>135</v>
      </c>
      <c r="AT161" s="254" t="s">
        <v>131</v>
      </c>
      <c r="AU161" s="254" t="s">
        <v>105</v>
      </c>
      <c r="AY161" s="16" t="s">
        <v>128</v>
      </c>
      <c r="BE161" s="255">
        <f>IF(N161="základní",J161,0)</f>
        <v>0</v>
      </c>
      <c r="BF161" s="255">
        <f>IF(N161="snížená",J161,0)</f>
        <v>0</v>
      </c>
      <c r="BG161" s="255">
        <f>IF(N161="zákl. přenesená",J161,0)</f>
        <v>0</v>
      </c>
      <c r="BH161" s="255">
        <f>IF(N161="sníž. přenesená",J161,0)</f>
        <v>0</v>
      </c>
      <c r="BI161" s="255">
        <f>IF(N161="nulová",J161,0)</f>
        <v>0</v>
      </c>
      <c r="BJ161" s="16" t="s">
        <v>105</v>
      </c>
      <c r="BK161" s="255">
        <f>ROUND(I161*H161,2)</f>
        <v>0</v>
      </c>
      <c r="BL161" s="16" t="s">
        <v>135</v>
      </c>
      <c r="BM161" s="254" t="s">
        <v>200</v>
      </c>
    </row>
    <row r="162" s="2" customFormat="1" ht="21.75" customHeight="1">
      <c r="A162" s="37"/>
      <c r="B162" s="38"/>
      <c r="C162" s="242" t="s">
        <v>8</v>
      </c>
      <c r="D162" s="242" t="s">
        <v>131</v>
      </c>
      <c r="E162" s="243" t="s">
        <v>201</v>
      </c>
      <c r="F162" s="244" t="s">
        <v>202</v>
      </c>
      <c r="G162" s="245" t="s">
        <v>141</v>
      </c>
      <c r="H162" s="246">
        <v>1</v>
      </c>
      <c r="I162" s="247"/>
      <c r="J162" s="248">
        <f>ROUND(I162*H162,2)</f>
        <v>0</v>
      </c>
      <c r="K162" s="249"/>
      <c r="L162" s="43"/>
      <c r="M162" s="250" t="s">
        <v>1</v>
      </c>
      <c r="N162" s="251" t="s">
        <v>41</v>
      </c>
      <c r="O162" s="90"/>
      <c r="P162" s="252">
        <f>O162*H162</f>
        <v>0</v>
      </c>
      <c r="Q162" s="252">
        <v>0</v>
      </c>
      <c r="R162" s="252">
        <f>Q162*H162</f>
        <v>0</v>
      </c>
      <c r="S162" s="252">
        <v>0</v>
      </c>
      <c r="T162" s="25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54" t="s">
        <v>135</v>
      </c>
      <c r="AT162" s="254" t="s">
        <v>131</v>
      </c>
      <c r="AU162" s="254" t="s">
        <v>105</v>
      </c>
      <c r="AY162" s="16" t="s">
        <v>128</v>
      </c>
      <c r="BE162" s="255">
        <f>IF(N162="základní",J162,0)</f>
        <v>0</v>
      </c>
      <c r="BF162" s="255">
        <f>IF(N162="snížená",J162,0)</f>
        <v>0</v>
      </c>
      <c r="BG162" s="255">
        <f>IF(N162="zákl. přenesená",J162,0)</f>
        <v>0</v>
      </c>
      <c r="BH162" s="255">
        <f>IF(N162="sníž. přenesená",J162,0)</f>
        <v>0</v>
      </c>
      <c r="BI162" s="255">
        <f>IF(N162="nulová",J162,0)</f>
        <v>0</v>
      </c>
      <c r="BJ162" s="16" t="s">
        <v>105</v>
      </c>
      <c r="BK162" s="255">
        <f>ROUND(I162*H162,2)</f>
        <v>0</v>
      </c>
      <c r="BL162" s="16" t="s">
        <v>135</v>
      </c>
      <c r="BM162" s="254" t="s">
        <v>203</v>
      </c>
    </row>
    <row r="163" s="2" customFormat="1" ht="21.75" customHeight="1">
      <c r="A163" s="37"/>
      <c r="B163" s="38"/>
      <c r="C163" s="242" t="s">
        <v>204</v>
      </c>
      <c r="D163" s="242" t="s">
        <v>131</v>
      </c>
      <c r="E163" s="243" t="s">
        <v>205</v>
      </c>
      <c r="F163" s="244" t="s">
        <v>206</v>
      </c>
      <c r="G163" s="245" t="s">
        <v>145</v>
      </c>
      <c r="H163" s="246">
        <v>0.41999999999999998</v>
      </c>
      <c r="I163" s="247"/>
      <c r="J163" s="248">
        <f>ROUND(I163*H163,2)</f>
        <v>0</v>
      </c>
      <c r="K163" s="249"/>
      <c r="L163" s="43"/>
      <c r="M163" s="250" t="s">
        <v>1</v>
      </c>
      <c r="N163" s="251" t="s">
        <v>41</v>
      </c>
      <c r="O163" s="90"/>
      <c r="P163" s="252">
        <f>O163*H163</f>
        <v>0</v>
      </c>
      <c r="Q163" s="252">
        <v>0.00067000000000000002</v>
      </c>
      <c r="R163" s="252">
        <f>Q163*H163</f>
        <v>0.00028140000000000001</v>
      </c>
      <c r="S163" s="252">
        <v>0.02</v>
      </c>
      <c r="T163" s="253">
        <f>S163*H163</f>
        <v>0.0083999999999999995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54" t="s">
        <v>135</v>
      </c>
      <c r="AT163" s="254" t="s">
        <v>131</v>
      </c>
      <c r="AU163" s="254" t="s">
        <v>105</v>
      </c>
      <c r="AY163" s="16" t="s">
        <v>128</v>
      </c>
      <c r="BE163" s="255">
        <f>IF(N163="základní",J163,0)</f>
        <v>0</v>
      </c>
      <c r="BF163" s="255">
        <f>IF(N163="snížená",J163,0)</f>
        <v>0</v>
      </c>
      <c r="BG163" s="255">
        <f>IF(N163="zákl. přenesená",J163,0)</f>
        <v>0</v>
      </c>
      <c r="BH163" s="255">
        <f>IF(N163="sníž. přenesená",J163,0)</f>
        <v>0</v>
      </c>
      <c r="BI163" s="255">
        <f>IF(N163="nulová",J163,0)</f>
        <v>0</v>
      </c>
      <c r="BJ163" s="16" t="s">
        <v>105</v>
      </c>
      <c r="BK163" s="255">
        <f>ROUND(I163*H163,2)</f>
        <v>0</v>
      </c>
      <c r="BL163" s="16" t="s">
        <v>135</v>
      </c>
      <c r="BM163" s="254" t="s">
        <v>207</v>
      </c>
    </row>
    <row r="164" s="13" customFormat="1">
      <c r="A164" s="13"/>
      <c r="B164" s="256"/>
      <c r="C164" s="257"/>
      <c r="D164" s="258" t="s">
        <v>137</v>
      </c>
      <c r="E164" s="259" t="s">
        <v>1</v>
      </c>
      <c r="F164" s="260" t="s">
        <v>208</v>
      </c>
      <c r="G164" s="257"/>
      <c r="H164" s="261">
        <v>0.41999999999999998</v>
      </c>
      <c r="I164" s="262"/>
      <c r="J164" s="257"/>
      <c r="K164" s="257"/>
      <c r="L164" s="263"/>
      <c r="M164" s="264"/>
      <c r="N164" s="265"/>
      <c r="O164" s="265"/>
      <c r="P164" s="265"/>
      <c r="Q164" s="265"/>
      <c r="R164" s="265"/>
      <c r="S164" s="265"/>
      <c r="T164" s="26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7" t="s">
        <v>137</v>
      </c>
      <c r="AU164" s="267" t="s">
        <v>105</v>
      </c>
      <c r="AV164" s="13" t="s">
        <v>105</v>
      </c>
      <c r="AW164" s="13" t="s">
        <v>32</v>
      </c>
      <c r="AX164" s="13" t="s">
        <v>14</v>
      </c>
      <c r="AY164" s="267" t="s">
        <v>128</v>
      </c>
    </row>
    <row r="165" s="2" customFormat="1" ht="21.75" customHeight="1">
      <c r="A165" s="37"/>
      <c r="B165" s="38"/>
      <c r="C165" s="242" t="s">
        <v>209</v>
      </c>
      <c r="D165" s="242" t="s">
        <v>131</v>
      </c>
      <c r="E165" s="243" t="s">
        <v>210</v>
      </c>
      <c r="F165" s="244" t="s">
        <v>211</v>
      </c>
      <c r="G165" s="245" t="s">
        <v>145</v>
      </c>
      <c r="H165" s="246">
        <v>23.43</v>
      </c>
      <c r="I165" s="247"/>
      <c r="J165" s="248">
        <f>ROUND(I165*H165,2)</f>
        <v>0</v>
      </c>
      <c r="K165" s="249"/>
      <c r="L165" s="43"/>
      <c r="M165" s="250" t="s">
        <v>1</v>
      </c>
      <c r="N165" s="251" t="s">
        <v>41</v>
      </c>
      <c r="O165" s="90"/>
      <c r="P165" s="252">
        <f>O165*H165</f>
        <v>0</v>
      </c>
      <c r="Q165" s="252">
        <v>8.0000000000000007E-05</v>
      </c>
      <c r="R165" s="252">
        <f>Q165*H165</f>
        <v>0.0018744</v>
      </c>
      <c r="S165" s="252">
        <v>0.055</v>
      </c>
      <c r="T165" s="253">
        <f>S165*H165</f>
        <v>1.2886500000000001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54" t="s">
        <v>135</v>
      </c>
      <c r="AT165" s="254" t="s">
        <v>131</v>
      </c>
      <c r="AU165" s="254" t="s">
        <v>105</v>
      </c>
      <c r="AY165" s="16" t="s">
        <v>128</v>
      </c>
      <c r="BE165" s="255">
        <f>IF(N165="základní",J165,0)</f>
        <v>0</v>
      </c>
      <c r="BF165" s="255">
        <f>IF(N165="snížená",J165,0)</f>
        <v>0</v>
      </c>
      <c r="BG165" s="255">
        <f>IF(N165="zákl. přenesená",J165,0)</f>
        <v>0</v>
      </c>
      <c r="BH165" s="255">
        <f>IF(N165="sníž. přenesená",J165,0)</f>
        <v>0</v>
      </c>
      <c r="BI165" s="255">
        <f>IF(N165="nulová",J165,0)</f>
        <v>0</v>
      </c>
      <c r="BJ165" s="16" t="s">
        <v>105</v>
      </c>
      <c r="BK165" s="255">
        <f>ROUND(I165*H165,2)</f>
        <v>0</v>
      </c>
      <c r="BL165" s="16" t="s">
        <v>135</v>
      </c>
      <c r="BM165" s="254" t="s">
        <v>212</v>
      </c>
    </row>
    <row r="166" s="13" customFormat="1">
      <c r="A166" s="13"/>
      <c r="B166" s="256"/>
      <c r="C166" s="257"/>
      <c r="D166" s="258" t="s">
        <v>137</v>
      </c>
      <c r="E166" s="259" t="s">
        <v>1</v>
      </c>
      <c r="F166" s="260" t="s">
        <v>147</v>
      </c>
      <c r="G166" s="257"/>
      <c r="H166" s="261">
        <v>23.43</v>
      </c>
      <c r="I166" s="262"/>
      <c r="J166" s="257"/>
      <c r="K166" s="257"/>
      <c r="L166" s="263"/>
      <c r="M166" s="264"/>
      <c r="N166" s="265"/>
      <c r="O166" s="265"/>
      <c r="P166" s="265"/>
      <c r="Q166" s="265"/>
      <c r="R166" s="265"/>
      <c r="S166" s="265"/>
      <c r="T166" s="26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7" t="s">
        <v>137</v>
      </c>
      <c r="AU166" s="267" t="s">
        <v>105</v>
      </c>
      <c r="AV166" s="13" t="s">
        <v>105</v>
      </c>
      <c r="AW166" s="13" t="s">
        <v>32</v>
      </c>
      <c r="AX166" s="13" t="s">
        <v>14</v>
      </c>
      <c r="AY166" s="267" t="s">
        <v>128</v>
      </c>
    </row>
    <row r="167" s="12" customFormat="1" ht="22.8" customHeight="1">
      <c r="A167" s="12"/>
      <c r="B167" s="226"/>
      <c r="C167" s="227"/>
      <c r="D167" s="228" t="s">
        <v>74</v>
      </c>
      <c r="E167" s="240" t="s">
        <v>213</v>
      </c>
      <c r="F167" s="240" t="s">
        <v>214</v>
      </c>
      <c r="G167" s="227"/>
      <c r="H167" s="227"/>
      <c r="I167" s="230"/>
      <c r="J167" s="241">
        <f>BK167</f>
        <v>0</v>
      </c>
      <c r="K167" s="227"/>
      <c r="L167" s="232"/>
      <c r="M167" s="233"/>
      <c r="N167" s="234"/>
      <c r="O167" s="234"/>
      <c r="P167" s="235">
        <f>SUM(P168:P172)</f>
        <v>0</v>
      </c>
      <c r="Q167" s="234"/>
      <c r="R167" s="235">
        <f>SUM(R168:R172)</f>
        <v>0</v>
      </c>
      <c r="S167" s="234"/>
      <c r="T167" s="236">
        <f>SUM(T168:T172)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37" t="s">
        <v>14</v>
      </c>
      <c r="AT167" s="238" t="s">
        <v>74</v>
      </c>
      <c r="AU167" s="238" t="s">
        <v>14</v>
      </c>
      <c r="AY167" s="237" t="s">
        <v>128</v>
      </c>
      <c r="BK167" s="239">
        <f>SUM(BK168:BK172)</f>
        <v>0</v>
      </c>
    </row>
    <row r="168" s="2" customFormat="1" ht="21.75" customHeight="1">
      <c r="A168" s="37"/>
      <c r="B168" s="38"/>
      <c r="C168" s="242" t="s">
        <v>215</v>
      </c>
      <c r="D168" s="242" t="s">
        <v>131</v>
      </c>
      <c r="E168" s="243" t="s">
        <v>216</v>
      </c>
      <c r="F168" s="244" t="s">
        <v>217</v>
      </c>
      <c r="G168" s="245" t="s">
        <v>218</v>
      </c>
      <c r="H168" s="246">
        <v>1.4079999999999999</v>
      </c>
      <c r="I168" s="247"/>
      <c r="J168" s="248">
        <f>ROUND(I168*H168,2)</f>
        <v>0</v>
      </c>
      <c r="K168" s="249"/>
      <c r="L168" s="43"/>
      <c r="M168" s="250" t="s">
        <v>1</v>
      </c>
      <c r="N168" s="251" t="s">
        <v>41</v>
      </c>
      <c r="O168" s="90"/>
      <c r="P168" s="252">
        <f>O168*H168</f>
        <v>0</v>
      </c>
      <c r="Q168" s="252">
        <v>0</v>
      </c>
      <c r="R168" s="252">
        <f>Q168*H168</f>
        <v>0</v>
      </c>
      <c r="S168" s="252">
        <v>0</v>
      </c>
      <c r="T168" s="25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54" t="s">
        <v>135</v>
      </c>
      <c r="AT168" s="254" t="s">
        <v>131</v>
      </c>
      <c r="AU168" s="254" t="s">
        <v>105</v>
      </c>
      <c r="AY168" s="16" t="s">
        <v>128</v>
      </c>
      <c r="BE168" s="255">
        <f>IF(N168="základní",J168,0)</f>
        <v>0</v>
      </c>
      <c r="BF168" s="255">
        <f>IF(N168="snížená",J168,0)</f>
        <v>0</v>
      </c>
      <c r="BG168" s="255">
        <f>IF(N168="zákl. přenesená",J168,0)</f>
        <v>0</v>
      </c>
      <c r="BH168" s="255">
        <f>IF(N168="sníž. přenesená",J168,0)</f>
        <v>0</v>
      </c>
      <c r="BI168" s="255">
        <f>IF(N168="nulová",J168,0)</f>
        <v>0</v>
      </c>
      <c r="BJ168" s="16" t="s">
        <v>105</v>
      </c>
      <c r="BK168" s="255">
        <f>ROUND(I168*H168,2)</f>
        <v>0</v>
      </c>
      <c r="BL168" s="16" t="s">
        <v>135</v>
      </c>
      <c r="BM168" s="254" t="s">
        <v>219</v>
      </c>
    </row>
    <row r="169" s="2" customFormat="1" ht="21.75" customHeight="1">
      <c r="A169" s="37"/>
      <c r="B169" s="38"/>
      <c r="C169" s="242" t="s">
        <v>220</v>
      </c>
      <c r="D169" s="242" t="s">
        <v>131</v>
      </c>
      <c r="E169" s="243" t="s">
        <v>221</v>
      </c>
      <c r="F169" s="244" t="s">
        <v>222</v>
      </c>
      <c r="G169" s="245" t="s">
        <v>218</v>
      </c>
      <c r="H169" s="246">
        <v>1.4079999999999999</v>
      </c>
      <c r="I169" s="247"/>
      <c r="J169" s="248">
        <f>ROUND(I169*H169,2)</f>
        <v>0</v>
      </c>
      <c r="K169" s="249"/>
      <c r="L169" s="43"/>
      <c r="M169" s="250" t="s">
        <v>1</v>
      </c>
      <c r="N169" s="251" t="s">
        <v>41</v>
      </c>
      <c r="O169" s="90"/>
      <c r="P169" s="252">
        <f>O169*H169</f>
        <v>0</v>
      </c>
      <c r="Q169" s="252">
        <v>0</v>
      </c>
      <c r="R169" s="252">
        <f>Q169*H169</f>
        <v>0</v>
      </c>
      <c r="S169" s="252">
        <v>0</v>
      </c>
      <c r="T169" s="25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54" t="s">
        <v>135</v>
      </c>
      <c r="AT169" s="254" t="s">
        <v>131</v>
      </c>
      <c r="AU169" s="254" t="s">
        <v>105</v>
      </c>
      <c r="AY169" s="16" t="s">
        <v>128</v>
      </c>
      <c r="BE169" s="255">
        <f>IF(N169="základní",J169,0)</f>
        <v>0</v>
      </c>
      <c r="BF169" s="255">
        <f>IF(N169="snížená",J169,0)</f>
        <v>0</v>
      </c>
      <c r="BG169" s="255">
        <f>IF(N169="zákl. přenesená",J169,0)</f>
        <v>0</v>
      </c>
      <c r="BH169" s="255">
        <f>IF(N169="sníž. přenesená",J169,0)</f>
        <v>0</v>
      </c>
      <c r="BI169" s="255">
        <f>IF(N169="nulová",J169,0)</f>
        <v>0</v>
      </c>
      <c r="BJ169" s="16" t="s">
        <v>105</v>
      </c>
      <c r="BK169" s="255">
        <f>ROUND(I169*H169,2)</f>
        <v>0</v>
      </c>
      <c r="BL169" s="16" t="s">
        <v>135</v>
      </c>
      <c r="BM169" s="254" t="s">
        <v>223</v>
      </c>
    </row>
    <row r="170" s="2" customFormat="1" ht="21.75" customHeight="1">
      <c r="A170" s="37"/>
      <c r="B170" s="38"/>
      <c r="C170" s="242" t="s">
        <v>224</v>
      </c>
      <c r="D170" s="242" t="s">
        <v>131</v>
      </c>
      <c r="E170" s="243" t="s">
        <v>225</v>
      </c>
      <c r="F170" s="244" t="s">
        <v>226</v>
      </c>
      <c r="G170" s="245" t="s">
        <v>218</v>
      </c>
      <c r="H170" s="246">
        <v>28.16</v>
      </c>
      <c r="I170" s="247"/>
      <c r="J170" s="248">
        <f>ROUND(I170*H170,2)</f>
        <v>0</v>
      </c>
      <c r="K170" s="249"/>
      <c r="L170" s="43"/>
      <c r="M170" s="250" t="s">
        <v>1</v>
      </c>
      <c r="N170" s="251" t="s">
        <v>41</v>
      </c>
      <c r="O170" s="90"/>
      <c r="P170" s="252">
        <f>O170*H170</f>
        <v>0</v>
      </c>
      <c r="Q170" s="252">
        <v>0</v>
      </c>
      <c r="R170" s="252">
        <f>Q170*H170</f>
        <v>0</v>
      </c>
      <c r="S170" s="252">
        <v>0</v>
      </c>
      <c r="T170" s="25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54" t="s">
        <v>135</v>
      </c>
      <c r="AT170" s="254" t="s">
        <v>131</v>
      </c>
      <c r="AU170" s="254" t="s">
        <v>105</v>
      </c>
      <c r="AY170" s="16" t="s">
        <v>128</v>
      </c>
      <c r="BE170" s="255">
        <f>IF(N170="základní",J170,0)</f>
        <v>0</v>
      </c>
      <c r="BF170" s="255">
        <f>IF(N170="snížená",J170,0)</f>
        <v>0</v>
      </c>
      <c r="BG170" s="255">
        <f>IF(N170="zákl. přenesená",J170,0)</f>
        <v>0</v>
      </c>
      <c r="BH170" s="255">
        <f>IF(N170="sníž. přenesená",J170,0)</f>
        <v>0</v>
      </c>
      <c r="BI170" s="255">
        <f>IF(N170="nulová",J170,0)</f>
        <v>0</v>
      </c>
      <c r="BJ170" s="16" t="s">
        <v>105</v>
      </c>
      <c r="BK170" s="255">
        <f>ROUND(I170*H170,2)</f>
        <v>0</v>
      </c>
      <c r="BL170" s="16" t="s">
        <v>135</v>
      </c>
      <c r="BM170" s="254" t="s">
        <v>227</v>
      </c>
    </row>
    <row r="171" s="13" customFormat="1">
      <c r="A171" s="13"/>
      <c r="B171" s="256"/>
      <c r="C171" s="257"/>
      <c r="D171" s="258" t="s">
        <v>137</v>
      </c>
      <c r="E171" s="257"/>
      <c r="F171" s="260" t="s">
        <v>228</v>
      </c>
      <c r="G171" s="257"/>
      <c r="H171" s="261">
        <v>28.16</v>
      </c>
      <c r="I171" s="262"/>
      <c r="J171" s="257"/>
      <c r="K171" s="257"/>
      <c r="L171" s="263"/>
      <c r="M171" s="264"/>
      <c r="N171" s="265"/>
      <c r="O171" s="265"/>
      <c r="P171" s="265"/>
      <c r="Q171" s="265"/>
      <c r="R171" s="265"/>
      <c r="S171" s="265"/>
      <c r="T171" s="26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7" t="s">
        <v>137</v>
      </c>
      <c r="AU171" s="267" t="s">
        <v>105</v>
      </c>
      <c r="AV171" s="13" t="s">
        <v>105</v>
      </c>
      <c r="AW171" s="13" t="s">
        <v>4</v>
      </c>
      <c r="AX171" s="13" t="s">
        <v>14</v>
      </c>
      <c r="AY171" s="267" t="s">
        <v>128</v>
      </c>
    </row>
    <row r="172" s="2" customFormat="1" ht="21.75" customHeight="1">
      <c r="A172" s="37"/>
      <c r="B172" s="38"/>
      <c r="C172" s="242" t="s">
        <v>7</v>
      </c>
      <c r="D172" s="242" t="s">
        <v>131</v>
      </c>
      <c r="E172" s="243" t="s">
        <v>229</v>
      </c>
      <c r="F172" s="244" t="s">
        <v>230</v>
      </c>
      <c r="G172" s="245" t="s">
        <v>218</v>
      </c>
      <c r="H172" s="246">
        <v>1.4079999999999999</v>
      </c>
      <c r="I172" s="247"/>
      <c r="J172" s="248">
        <f>ROUND(I172*H172,2)</f>
        <v>0</v>
      </c>
      <c r="K172" s="249"/>
      <c r="L172" s="43"/>
      <c r="M172" s="250" t="s">
        <v>1</v>
      </c>
      <c r="N172" s="251" t="s">
        <v>41</v>
      </c>
      <c r="O172" s="90"/>
      <c r="P172" s="252">
        <f>O172*H172</f>
        <v>0</v>
      </c>
      <c r="Q172" s="252">
        <v>0</v>
      </c>
      <c r="R172" s="252">
        <f>Q172*H172</f>
        <v>0</v>
      </c>
      <c r="S172" s="252">
        <v>0</v>
      </c>
      <c r="T172" s="25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54" t="s">
        <v>135</v>
      </c>
      <c r="AT172" s="254" t="s">
        <v>131</v>
      </c>
      <c r="AU172" s="254" t="s">
        <v>105</v>
      </c>
      <c r="AY172" s="16" t="s">
        <v>128</v>
      </c>
      <c r="BE172" s="255">
        <f>IF(N172="základní",J172,0)</f>
        <v>0</v>
      </c>
      <c r="BF172" s="255">
        <f>IF(N172="snížená",J172,0)</f>
        <v>0</v>
      </c>
      <c r="BG172" s="255">
        <f>IF(N172="zákl. přenesená",J172,0)</f>
        <v>0</v>
      </c>
      <c r="BH172" s="255">
        <f>IF(N172="sníž. přenesená",J172,0)</f>
        <v>0</v>
      </c>
      <c r="BI172" s="255">
        <f>IF(N172="nulová",J172,0)</f>
        <v>0</v>
      </c>
      <c r="BJ172" s="16" t="s">
        <v>105</v>
      </c>
      <c r="BK172" s="255">
        <f>ROUND(I172*H172,2)</f>
        <v>0</v>
      </c>
      <c r="BL172" s="16" t="s">
        <v>135</v>
      </c>
      <c r="BM172" s="254" t="s">
        <v>231</v>
      </c>
    </row>
    <row r="173" s="12" customFormat="1" ht="22.8" customHeight="1">
      <c r="A173" s="12"/>
      <c r="B173" s="226"/>
      <c r="C173" s="227"/>
      <c r="D173" s="228" t="s">
        <v>74</v>
      </c>
      <c r="E173" s="240" t="s">
        <v>232</v>
      </c>
      <c r="F173" s="240" t="s">
        <v>233</v>
      </c>
      <c r="G173" s="227"/>
      <c r="H173" s="227"/>
      <c r="I173" s="230"/>
      <c r="J173" s="241">
        <f>BK173</f>
        <v>0</v>
      </c>
      <c r="K173" s="227"/>
      <c r="L173" s="232"/>
      <c r="M173" s="233"/>
      <c r="N173" s="234"/>
      <c r="O173" s="234"/>
      <c r="P173" s="235">
        <f>P174</f>
        <v>0</v>
      </c>
      <c r="Q173" s="234"/>
      <c r="R173" s="235">
        <f>R174</f>
        <v>0</v>
      </c>
      <c r="S173" s="234"/>
      <c r="T173" s="236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37" t="s">
        <v>14</v>
      </c>
      <c r="AT173" s="238" t="s">
        <v>74</v>
      </c>
      <c r="AU173" s="238" t="s">
        <v>14</v>
      </c>
      <c r="AY173" s="237" t="s">
        <v>128</v>
      </c>
      <c r="BK173" s="239">
        <f>BK174</f>
        <v>0</v>
      </c>
    </row>
    <row r="174" s="2" customFormat="1" ht="21.75" customHeight="1">
      <c r="A174" s="37"/>
      <c r="B174" s="38"/>
      <c r="C174" s="242" t="s">
        <v>234</v>
      </c>
      <c r="D174" s="242" t="s">
        <v>131</v>
      </c>
      <c r="E174" s="243" t="s">
        <v>235</v>
      </c>
      <c r="F174" s="244" t="s">
        <v>236</v>
      </c>
      <c r="G174" s="245" t="s">
        <v>218</v>
      </c>
      <c r="H174" s="246">
        <v>15.128</v>
      </c>
      <c r="I174" s="247"/>
      <c r="J174" s="248">
        <f>ROUND(I174*H174,2)</f>
        <v>0</v>
      </c>
      <c r="K174" s="249"/>
      <c r="L174" s="43"/>
      <c r="M174" s="250" t="s">
        <v>1</v>
      </c>
      <c r="N174" s="251" t="s">
        <v>41</v>
      </c>
      <c r="O174" s="90"/>
      <c r="P174" s="252">
        <f>O174*H174</f>
        <v>0</v>
      </c>
      <c r="Q174" s="252">
        <v>0</v>
      </c>
      <c r="R174" s="252">
        <f>Q174*H174</f>
        <v>0</v>
      </c>
      <c r="S174" s="252">
        <v>0</v>
      </c>
      <c r="T174" s="25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54" t="s">
        <v>135</v>
      </c>
      <c r="AT174" s="254" t="s">
        <v>131</v>
      </c>
      <c r="AU174" s="254" t="s">
        <v>105</v>
      </c>
      <c r="AY174" s="16" t="s">
        <v>128</v>
      </c>
      <c r="BE174" s="255">
        <f>IF(N174="základní",J174,0)</f>
        <v>0</v>
      </c>
      <c r="BF174" s="255">
        <f>IF(N174="snížená",J174,0)</f>
        <v>0</v>
      </c>
      <c r="BG174" s="255">
        <f>IF(N174="zákl. přenesená",J174,0)</f>
        <v>0</v>
      </c>
      <c r="BH174" s="255">
        <f>IF(N174="sníž. přenesená",J174,0)</f>
        <v>0</v>
      </c>
      <c r="BI174" s="255">
        <f>IF(N174="nulová",J174,0)</f>
        <v>0</v>
      </c>
      <c r="BJ174" s="16" t="s">
        <v>105</v>
      </c>
      <c r="BK174" s="255">
        <f>ROUND(I174*H174,2)</f>
        <v>0</v>
      </c>
      <c r="BL174" s="16" t="s">
        <v>135</v>
      </c>
      <c r="BM174" s="254" t="s">
        <v>237</v>
      </c>
    </row>
    <row r="175" s="12" customFormat="1" ht="25.92" customHeight="1">
      <c r="A175" s="12"/>
      <c r="B175" s="226"/>
      <c r="C175" s="227"/>
      <c r="D175" s="228" t="s">
        <v>74</v>
      </c>
      <c r="E175" s="229" t="s">
        <v>238</v>
      </c>
      <c r="F175" s="229" t="s">
        <v>239</v>
      </c>
      <c r="G175" s="227"/>
      <c r="H175" s="227"/>
      <c r="I175" s="230"/>
      <c r="J175" s="231">
        <f>BK175</f>
        <v>0</v>
      </c>
      <c r="K175" s="227"/>
      <c r="L175" s="232"/>
      <c r="M175" s="233"/>
      <c r="N175" s="234"/>
      <c r="O175" s="234"/>
      <c r="P175" s="235">
        <f>P176+P180+P188+P193+P199</f>
        <v>0</v>
      </c>
      <c r="Q175" s="234"/>
      <c r="R175" s="235">
        <f>R176+R180+R188+R193+R199</f>
        <v>0.11466191999999999</v>
      </c>
      <c r="S175" s="234"/>
      <c r="T175" s="236">
        <f>T176+T180+T188+T193+T199</f>
        <v>0.078649999999999998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37" t="s">
        <v>135</v>
      </c>
      <c r="AT175" s="238" t="s">
        <v>74</v>
      </c>
      <c r="AU175" s="238" t="s">
        <v>75</v>
      </c>
      <c r="AY175" s="237" t="s">
        <v>128</v>
      </c>
      <c r="BK175" s="239">
        <f>BK176+BK180+BK188+BK193+BK199</f>
        <v>0</v>
      </c>
    </row>
    <row r="176" s="12" customFormat="1" ht="22.8" customHeight="1">
      <c r="A176" s="12"/>
      <c r="B176" s="226"/>
      <c r="C176" s="227"/>
      <c r="D176" s="228" t="s">
        <v>74</v>
      </c>
      <c r="E176" s="240" t="s">
        <v>240</v>
      </c>
      <c r="F176" s="240" t="s">
        <v>241</v>
      </c>
      <c r="G176" s="227"/>
      <c r="H176" s="227"/>
      <c r="I176" s="230"/>
      <c r="J176" s="241">
        <f>BK176</f>
        <v>0</v>
      </c>
      <c r="K176" s="227"/>
      <c r="L176" s="232"/>
      <c r="M176" s="233"/>
      <c r="N176" s="234"/>
      <c r="O176" s="234"/>
      <c r="P176" s="235">
        <f>SUM(P177:P179)</f>
        <v>0</v>
      </c>
      <c r="Q176" s="234"/>
      <c r="R176" s="235">
        <f>SUM(R177:R179)</f>
        <v>0.026181200000000002</v>
      </c>
      <c r="S176" s="234"/>
      <c r="T176" s="236">
        <f>SUM(T177:T179)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37" t="s">
        <v>105</v>
      </c>
      <c r="AT176" s="238" t="s">
        <v>74</v>
      </c>
      <c r="AU176" s="238" t="s">
        <v>14</v>
      </c>
      <c r="AY176" s="237" t="s">
        <v>128</v>
      </c>
      <c r="BK176" s="239">
        <f>SUM(BK177:BK179)</f>
        <v>0</v>
      </c>
    </row>
    <row r="177" s="2" customFormat="1" ht="21.75" customHeight="1">
      <c r="A177" s="37"/>
      <c r="B177" s="38"/>
      <c r="C177" s="242" t="s">
        <v>242</v>
      </c>
      <c r="D177" s="242" t="s">
        <v>131</v>
      </c>
      <c r="E177" s="243" t="s">
        <v>243</v>
      </c>
      <c r="F177" s="244" t="s">
        <v>244</v>
      </c>
      <c r="G177" s="245" t="s">
        <v>150</v>
      </c>
      <c r="H177" s="246">
        <v>2.1459999999999999</v>
      </c>
      <c r="I177" s="247"/>
      <c r="J177" s="248">
        <f>ROUND(I177*H177,2)</f>
        <v>0</v>
      </c>
      <c r="K177" s="249"/>
      <c r="L177" s="43"/>
      <c r="M177" s="250" t="s">
        <v>1</v>
      </c>
      <c r="N177" s="251" t="s">
        <v>41</v>
      </c>
      <c r="O177" s="90"/>
      <c r="P177" s="252">
        <f>O177*H177</f>
        <v>0</v>
      </c>
      <c r="Q177" s="252">
        <v>0.012200000000000001</v>
      </c>
      <c r="R177" s="252">
        <f>Q177*H177</f>
        <v>0.026181200000000002</v>
      </c>
      <c r="S177" s="252">
        <v>0</v>
      </c>
      <c r="T177" s="25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54" t="s">
        <v>204</v>
      </c>
      <c r="AT177" s="254" t="s">
        <v>131</v>
      </c>
      <c r="AU177" s="254" t="s">
        <v>105</v>
      </c>
      <c r="AY177" s="16" t="s">
        <v>128</v>
      </c>
      <c r="BE177" s="255">
        <f>IF(N177="základní",J177,0)</f>
        <v>0</v>
      </c>
      <c r="BF177" s="255">
        <f>IF(N177="snížená",J177,0)</f>
        <v>0</v>
      </c>
      <c r="BG177" s="255">
        <f>IF(N177="zákl. přenesená",J177,0)</f>
        <v>0</v>
      </c>
      <c r="BH177" s="255">
        <f>IF(N177="sníž. přenesená",J177,0)</f>
        <v>0</v>
      </c>
      <c r="BI177" s="255">
        <f>IF(N177="nulová",J177,0)</f>
        <v>0</v>
      </c>
      <c r="BJ177" s="16" t="s">
        <v>105</v>
      </c>
      <c r="BK177" s="255">
        <f>ROUND(I177*H177,2)</f>
        <v>0</v>
      </c>
      <c r="BL177" s="16" t="s">
        <v>204</v>
      </c>
      <c r="BM177" s="254" t="s">
        <v>245</v>
      </c>
    </row>
    <row r="178" s="13" customFormat="1">
      <c r="A178" s="13"/>
      <c r="B178" s="256"/>
      <c r="C178" s="257"/>
      <c r="D178" s="258" t="s">
        <v>137</v>
      </c>
      <c r="E178" s="259" t="s">
        <v>1</v>
      </c>
      <c r="F178" s="260" t="s">
        <v>246</v>
      </c>
      <c r="G178" s="257"/>
      <c r="H178" s="261">
        <v>2.1459999999999999</v>
      </c>
      <c r="I178" s="262"/>
      <c r="J178" s="257"/>
      <c r="K178" s="257"/>
      <c r="L178" s="263"/>
      <c r="M178" s="264"/>
      <c r="N178" s="265"/>
      <c r="O178" s="265"/>
      <c r="P178" s="265"/>
      <c r="Q178" s="265"/>
      <c r="R178" s="265"/>
      <c r="S178" s="265"/>
      <c r="T178" s="26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7" t="s">
        <v>137</v>
      </c>
      <c r="AU178" s="267" t="s">
        <v>105</v>
      </c>
      <c r="AV178" s="13" t="s">
        <v>105</v>
      </c>
      <c r="AW178" s="13" t="s">
        <v>32</v>
      </c>
      <c r="AX178" s="13" t="s">
        <v>14</v>
      </c>
      <c r="AY178" s="267" t="s">
        <v>128</v>
      </c>
    </row>
    <row r="179" s="2" customFormat="1" ht="21.75" customHeight="1">
      <c r="A179" s="37"/>
      <c r="B179" s="38"/>
      <c r="C179" s="242" t="s">
        <v>247</v>
      </c>
      <c r="D179" s="242" t="s">
        <v>131</v>
      </c>
      <c r="E179" s="243" t="s">
        <v>248</v>
      </c>
      <c r="F179" s="244" t="s">
        <v>249</v>
      </c>
      <c r="G179" s="245" t="s">
        <v>250</v>
      </c>
      <c r="H179" s="279"/>
      <c r="I179" s="247"/>
      <c r="J179" s="248">
        <f>ROUND(I179*H179,2)</f>
        <v>0</v>
      </c>
      <c r="K179" s="249"/>
      <c r="L179" s="43"/>
      <c r="M179" s="250" t="s">
        <v>1</v>
      </c>
      <c r="N179" s="251" t="s">
        <v>41</v>
      </c>
      <c r="O179" s="90"/>
      <c r="P179" s="252">
        <f>O179*H179</f>
        <v>0</v>
      </c>
      <c r="Q179" s="252">
        <v>0</v>
      </c>
      <c r="R179" s="252">
        <f>Q179*H179</f>
        <v>0</v>
      </c>
      <c r="S179" s="252">
        <v>0</v>
      </c>
      <c r="T179" s="253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54" t="s">
        <v>204</v>
      </c>
      <c r="AT179" s="254" t="s">
        <v>131</v>
      </c>
      <c r="AU179" s="254" t="s">
        <v>105</v>
      </c>
      <c r="AY179" s="16" t="s">
        <v>128</v>
      </c>
      <c r="BE179" s="255">
        <f>IF(N179="základní",J179,0)</f>
        <v>0</v>
      </c>
      <c r="BF179" s="255">
        <f>IF(N179="snížená",J179,0)</f>
        <v>0</v>
      </c>
      <c r="BG179" s="255">
        <f>IF(N179="zákl. přenesená",J179,0)</f>
        <v>0</v>
      </c>
      <c r="BH179" s="255">
        <f>IF(N179="sníž. přenesená",J179,0)</f>
        <v>0</v>
      </c>
      <c r="BI179" s="255">
        <f>IF(N179="nulová",J179,0)</f>
        <v>0</v>
      </c>
      <c r="BJ179" s="16" t="s">
        <v>105</v>
      </c>
      <c r="BK179" s="255">
        <f>ROUND(I179*H179,2)</f>
        <v>0</v>
      </c>
      <c r="BL179" s="16" t="s">
        <v>204</v>
      </c>
      <c r="BM179" s="254" t="s">
        <v>251</v>
      </c>
    </row>
    <row r="180" s="12" customFormat="1" ht="22.8" customHeight="1">
      <c r="A180" s="12"/>
      <c r="B180" s="226"/>
      <c r="C180" s="227"/>
      <c r="D180" s="228" t="s">
        <v>74</v>
      </c>
      <c r="E180" s="240" t="s">
        <v>252</v>
      </c>
      <c r="F180" s="240" t="s">
        <v>253</v>
      </c>
      <c r="G180" s="227"/>
      <c r="H180" s="227"/>
      <c r="I180" s="230"/>
      <c r="J180" s="241">
        <f>BK180</f>
        <v>0</v>
      </c>
      <c r="K180" s="227"/>
      <c r="L180" s="232"/>
      <c r="M180" s="233"/>
      <c r="N180" s="234"/>
      <c r="O180" s="234"/>
      <c r="P180" s="235">
        <f>SUM(P181:P187)</f>
        <v>0</v>
      </c>
      <c r="Q180" s="234"/>
      <c r="R180" s="235">
        <f>SUM(R181:R187)</f>
        <v>0.031899999999999998</v>
      </c>
      <c r="S180" s="234"/>
      <c r="T180" s="236">
        <f>SUM(T181:T187)</f>
        <v>0.078649999999999998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37" t="s">
        <v>105</v>
      </c>
      <c r="AT180" s="238" t="s">
        <v>74</v>
      </c>
      <c r="AU180" s="238" t="s">
        <v>14</v>
      </c>
      <c r="AY180" s="237" t="s">
        <v>128</v>
      </c>
      <c r="BK180" s="239">
        <f>SUM(BK181:BK187)</f>
        <v>0</v>
      </c>
    </row>
    <row r="181" s="2" customFormat="1" ht="21.75" customHeight="1">
      <c r="A181" s="37"/>
      <c r="B181" s="38"/>
      <c r="C181" s="242" t="s">
        <v>254</v>
      </c>
      <c r="D181" s="242" t="s">
        <v>131</v>
      </c>
      <c r="E181" s="243" t="s">
        <v>255</v>
      </c>
      <c r="F181" s="244" t="s">
        <v>256</v>
      </c>
      <c r="G181" s="245" t="s">
        <v>145</v>
      </c>
      <c r="H181" s="246">
        <v>11</v>
      </c>
      <c r="I181" s="247"/>
      <c r="J181" s="248">
        <f>ROUND(I181*H181,2)</f>
        <v>0</v>
      </c>
      <c r="K181" s="249"/>
      <c r="L181" s="43"/>
      <c r="M181" s="250" t="s">
        <v>1</v>
      </c>
      <c r="N181" s="251" t="s">
        <v>41</v>
      </c>
      <c r="O181" s="90"/>
      <c r="P181" s="252">
        <f>O181*H181</f>
        <v>0</v>
      </c>
      <c r="Q181" s="252">
        <v>0.00029999999999999997</v>
      </c>
      <c r="R181" s="252">
        <f>Q181*H181</f>
        <v>0.0032999999999999995</v>
      </c>
      <c r="S181" s="252">
        <v>0</v>
      </c>
      <c r="T181" s="25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54" t="s">
        <v>204</v>
      </c>
      <c r="AT181" s="254" t="s">
        <v>131</v>
      </c>
      <c r="AU181" s="254" t="s">
        <v>105</v>
      </c>
      <c r="AY181" s="16" t="s">
        <v>128</v>
      </c>
      <c r="BE181" s="255">
        <f>IF(N181="základní",J181,0)</f>
        <v>0</v>
      </c>
      <c r="BF181" s="255">
        <f>IF(N181="snížená",J181,0)</f>
        <v>0</v>
      </c>
      <c r="BG181" s="255">
        <f>IF(N181="zákl. přenesená",J181,0)</f>
        <v>0</v>
      </c>
      <c r="BH181" s="255">
        <f>IF(N181="sníž. přenesená",J181,0)</f>
        <v>0</v>
      </c>
      <c r="BI181" s="255">
        <f>IF(N181="nulová",J181,0)</f>
        <v>0</v>
      </c>
      <c r="BJ181" s="16" t="s">
        <v>105</v>
      </c>
      <c r="BK181" s="255">
        <f>ROUND(I181*H181,2)</f>
        <v>0</v>
      </c>
      <c r="BL181" s="16" t="s">
        <v>204</v>
      </c>
      <c r="BM181" s="254" t="s">
        <v>257</v>
      </c>
    </row>
    <row r="182" s="13" customFormat="1">
      <c r="A182" s="13"/>
      <c r="B182" s="256"/>
      <c r="C182" s="257"/>
      <c r="D182" s="258" t="s">
        <v>137</v>
      </c>
      <c r="E182" s="259" t="s">
        <v>1</v>
      </c>
      <c r="F182" s="260" t="s">
        <v>258</v>
      </c>
      <c r="G182" s="257"/>
      <c r="H182" s="261">
        <v>11</v>
      </c>
      <c r="I182" s="262"/>
      <c r="J182" s="257"/>
      <c r="K182" s="257"/>
      <c r="L182" s="263"/>
      <c r="M182" s="264"/>
      <c r="N182" s="265"/>
      <c r="O182" s="265"/>
      <c r="P182" s="265"/>
      <c r="Q182" s="265"/>
      <c r="R182" s="265"/>
      <c r="S182" s="265"/>
      <c r="T182" s="26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7" t="s">
        <v>137</v>
      </c>
      <c r="AU182" s="267" t="s">
        <v>105</v>
      </c>
      <c r="AV182" s="13" t="s">
        <v>105</v>
      </c>
      <c r="AW182" s="13" t="s">
        <v>32</v>
      </c>
      <c r="AX182" s="13" t="s">
        <v>14</v>
      </c>
      <c r="AY182" s="267" t="s">
        <v>128</v>
      </c>
    </row>
    <row r="183" s="2" customFormat="1" ht="21.75" customHeight="1">
      <c r="A183" s="37"/>
      <c r="B183" s="38"/>
      <c r="C183" s="242" t="s">
        <v>259</v>
      </c>
      <c r="D183" s="242" t="s">
        <v>131</v>
      </c>
      <c r="E183" s="243" t="s">
        <v>260</v>
      </c>
      <c r="F183" s="244" t="s">
        <v>261</v>
      </c>
      <c r="G183" s="245" t="s">
        <v>141</v>
      </c>
      <c r="H183" s="246">
        <v>55</v>
      </c>
      <c r="I183" s="247"/>
      <c r="J183" s="248">
        <f>ROUND(I183*H183,2)</f>
        <v>0</v>
      </c>
      <c r="K183" s="249"/>
      <c r="L183" s="43"/>
      <c r="M183" s="250" t="s">
        <v>1</v>
      </c>
      <c r="N183" s="251" t="s">
        <v>41</v>
      </c>
      <c r="O183" s="90"/>
      <c r="P183" s="252">
        <f>O183*H183</f>
        <v>0</v>
      </c>
      <c r="Q183" s="252">
        <v>0.00051999999999999995</v>
      </c>
      <c r="R183" s="252">
        <f>Q183*H183</f>
        <v>0.028599999999999997</v>
      </c>
      <c r="S183" s="252">
        <v>0.0014300000000000001</v>
      </c>
      <c r="T183" s="253">
        <f>S183*H183</f>
        <v>0.078649999999999998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54" t="s">
        <v>204</v>
      </c>
      <c r="AT183" s="254" t="s">
        <v>131</v>
      </c>
      <c r="AU183" s="254" t="s">
        <v>105</v>
      </c>
      <c r="AY183" s="16" t="s">
        <v>128</v>
      </c>
      <c r="BE183" s="255">
        <f>IF(N183="základní",J183,0)</f>
        <v>0</v>
      </c>
      <c r="BF183" s="255">
        <f>IF(N183="snížená",J183,0)</f>
        <v>0</v>
      </c>
      <c r="BG183" s="255">
        <f>IF(N183="zákl. přenesená",J183,0)</f>
        <v>0</v>
      </c>
      <c r="BH183" s="255">
        <f>IF(N183="sníž. přenesená",J183,0)</f>
        <v>0</v>
      </c>
      <c r="BI183" s="255">
        <f>IF(N183="nulová",J183,0)</f>
        <v>0</v>
      </c>
      <c r="BJ183" s="16" t="s">
        <v>105</v>
      </c>
      <c r="BK183" s="255">
        <f>ROUND(I183*H183,2)</f>
        <v>0</v>
      </c>
      <c r="BL183" s="16" t="s">
        <v>204</v>
      </c>
      <c r="BM183" s="254" t="s">
        <v>262</v>
      </c>
    </row>
    <row r="184" s="13" customFormat="1">
      <c r="A184" s="13"/>
      <c r="B184" s="256"/>
      <c r="C184" s="257"/>
      <c r="D184" s="258" t="s">
        <v>137</v>
      </c>
      <c r="E184" s="259" t="s">
        <v>1</v>
      </c>
      <c r="F184" s="260" t="s">
        <v>263</v>
      </c>
      <c r="G184" s="257"/>
      <c r="H184" s="261">
        <v>55</v>
      </c>
      <c r="I184" s="262"/>
      <c r="J184" s="257"/>
      <c r="K184" s="257"/>
      <c r="L184" s="263"/>
      <c r="M184" s="264"/>
      <c r="N184" s="265"/>
      <c r="O184" s="265"/>
      <c r="P184" s="265"/>
      <c r="Q184" s="265"/>
      <c r="R184" s="265"/>
      <c r="S184" s="265"/>
      <c r="T184" s="26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7" t="s">
        <v>137</v>
      </c>
      <c r="AU184" s="267" t="s">
        <v>105</v>
      </c>
      <c r="AV184" s="13" t="s">
        <v>105</v>
      </c>
      <c r="AW184" s="13" t="s">
        <v>32</v>
      </c>
      <c r="AX184" s="13" t="s">
        <v>14</v>
      </c>
      <c r="AY184" s="267" t="s">
        <v>128</v>
      </c>
    </row>
    <row r="185" s="2" customFormat="1" ht="16.5" customHeight="1">
      <c r="A185" s="37"/>
      <c r="B185" s="38"/>
      <c r="C185" s="268" t="s">
        <v>264</v>
      </c>
      <c r="D185" s="268" t="s">
        <v>173</v>
      </c>
      <c r="E185" s="269" t="s">
        <v>265</v>
      </c>
      <c r="F185" s="270" t="s">
        <v>266</v>
      </c>
      <c r="G185" s="271" t="s">
        <v>150</v>
      </c>
      <c r="H185" s="272">
        <v>7</v>
      </c>
      <c r="I185" s="273"/>
      <c r="J185" s="274">
        <f>ROUND(I185*H185,2)</f>
        <v>0</v>
      </c>
      <c r="K185" s="275"/>
      <c r="L185" s="276"/>
      <c r="M185" s="277" t="s">
        <v>1</v>
      </c>
      <c r="N185" s="278" t="s">
        <v>41</v>
      </c>
      <c r="O185" s="90"/>
      <c r="P185" s="252">
        <f>O185*H185</f>
        <v>0</v>
      </c>
      <c r="Q185" s="252">
        <v>0</v>
      </c>
      <c r="R185" s="252">
        <f>Q185*H185</f>
        <v>0</v>
      </c>
      <c r="S185" s="252">
        <v>0</v>
      </c>
      <c r="T185" s="25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54" t="s">
        <v>267</v>
      </c>
      <c r="AT185" s="254" t="s">
        <v>173</v>
      </c>
      <c r="AU185" s="254" t="s">
        <v>105</v>
      </c>
      <c r="AY185" s="16" t="s">
        <v>128</v>
      </c>
      <c r="BE185" s="255">
        <f>IF(N185="základní",J185,0)</f>
        <v>0</v>
      </c>
      <c r="BF185" s="255">
        <f>IF(N185="snížená",J185,0)</f>
        <v>0</v>
      </c>
      <c r="BG185" s="255">
        <f>IF(N185="zákl. přenesená",J185,0)</f>
        <v>0</v>
      </c>
      <c r="BH185" s="255">
        <f>IF(N185="sníž. přenesená",J185,0)</f>
        <v>0</v>
      </c>
      <c r="BI185" s="255">
        <f>IF(N185="nulová",J185,0)</f>
        <v>0</v>
      </c>
      <c r="BJ185" s="16" t="s">
        <v>105</v>
      </c>
      <c r="BK185" s="255">
        <f>ROUND(I185*H185,2)</f>
        <v>0</v>
      </c>
      <c r="BL185" s="16" t="s">
        <v>204</v>
      </c>
      <c r="BM185" s="254" t="s">
        <v>268</v>
      </c>
    </row>
    <row r="186" s="13" customFormat="1">
      <c r="A186" s="13"/>
      <c r="B186" s="256"/>
      <c r="C186" s="257"/>
      <c r="D186" s="258" t="s">
        <v>137</v>
      </c>
      <c r="E186" s="259" t="s">
        <v>1</v>
      </c>
      <c r="F186" s="260" t="s">
        <v>269</v>
      </c>
      <c r="G186" s="257"/>
      <c r="H186" s="261">
        <v>7</v>
      </c>
      <c r="I186" s="262"/>
      <c r="J186" s="257"/>
      <c r="K186" s="257"/>
      <c r="L186" s="263"/>
      <c r="M186" s="264"/>
      <c r="N186" s="265"/>
      <c r="O186" s="265"/>
      <c r="P186" s="265"/>
      <c r="Q186" s="265"/>
      <c r="R186" s="265"/>
      <c r="S186" s="265"/>
      <c r="T186" s="26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7" t="s">
        <v>137</v>
      </c>
      <c r="AU186" s="267" t="s">
        <v>105</v>
      </c>
      <c r="AV186" s="13" t="s">
        <v>105</v>
      </c>
      <c r="AW186" s="13" t="s">
        <v>32</v>
      </c>
      <c r="AX186" s="13" t="s">
        <v>14</v>
      </c>
      <c r="AY186" s="267" t="s">
        <v>128</v>
      </c>
    </row>
    <row r="187" s="2" customFormat="1" ht="21.75" customHeight="1">
      <c r="A187" s="37"/>
      <c r="B187" s="38"/>
      <c r="C187" s="242" t="s">
        <v>270</v>
      </c>
      <c r="D187" s="242" t="s">
        <v>131</v>
      </c>
      <c r="E187" s="243" t="s">
        <v>271</v>
      </c>
      <c r="F187" s="244" t="s">
        <v>272</v>
      </c>
      <c r="G187" s="245" t="s">
        <v>250</v>
      </c>
      <c r="H187" s="279"/>
      <c r="I187" s="247"/>
      <c r="J187" s="248">
        <f>ROUND(I187*H187,2)</f>
        <v>0</v>
      </c>
      <c r="K187" s="249"/>
      <c r="L187" s="43"/>
      <c r="M187" s="250" t="s">
        <v>1</v>
      </c>
      <c r="N187" s="251" t="s">
        <v>41</v>
      </c>
      <c r="O187" s="90"/>
      <c r="P187" s="252">
        <f>O187*H187</f>
        <v>0</v>
      </c>
      <c r="Q187" s="252">
        <v>0</v>
      </c>
      <c r="R187" s="252">
        <f>Q187*H187</f>
        <v>0</v>
      </c>
      <c r="S187" s="252">
        <v>0</v>
      </c>
      <c r="T187" s="25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54" t="s">
        <v>204</v>
      </c>
      <c r="AT187" s="254" t="s">
        <v>131</v>
      </c>
      <c r="AU187" s="254" t="s">
        <v>105</v>
      </c>
      <c r="AY187" s="16" t="s">
        <v>128</v>
      </c>
      <c r="BE187" s="255">
        <f>IF(N187="základní",J187,0)</f>
        <v>0</v>
      </c>
      <c r="BF187" s="255">
        <f>IF(N187="snížená",J187,0)</f>
        <v>0</v>
      </c>
      <c r="BG187" s="255">
        <f>IF(N187="zákl. přenesená",J187,0)</f>
        <v>0</v>
      </c>
      <c r="BH187" s="255">
        <f>IF(N187="sníž. přenesená",J187,0)</f>
        <v>0</v>
      </c>
      <c r="BI187" s="255">
        <f>IF(N187="nulová",J187,0)</f>
        <v>0</v>
      </c>
      <c r="BJ187" s="16" t="s">
        <v>105</v>
      </c>
      <c r="BK187" s="255">
        <f>ROUND(I187*H187,2)</f>
        <v>0</v>
      </c>
      <c r="BL187" s="16" t="s">
        <v>204</v>
      </c>
      <c r="BM187" s="254" t="s">
        <v>273</v>
      </c>
    </row>
    <row r="188" s="12" customFormat="1" ht="22.8" customHeight="1">
      <c r="A188" s="12"/>
      <c r="B188" s="226"/>
      <c r="C188" s="227"/>
      <c r="D188" s="228" t="s">
        <v>74</v>
      </c>
      <c r="E188" s="240" t="s">
        <v>274</v>
      </c>
      <c r="F188" s="240" t="s">
        <v>275</v>
      </c>
      <c r="G188" s="227"/>
      <c r="H188" s="227"/>
      <c r="I188" s="230"/>
      <c r="J188" s="241">
        <f>BK188</f>
        <v>0</v>
      </c>
      <c r="K188" s="227"/>
      <c r="L188" s="232"/>
      <c r="M188" s="233"/>
      <c r="N188" s="234"/>
      <c r="O188" s="234"/>
      <c r="P188" s="235">
        <f>SUM(P189:P192)</f>
        <v>0</v>
      </c>
      <c r="Q188" s="234"/>
      <c r="R188" s="235">
        <f>SUM(R189:R192)</f>
        <v>0.0027929999999999995</v>
      </c>
      <c r="S188" s="234"/>
      <c r="T188" s="236">
        <f>SUM(T189:T192)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37" t="s">
        <v>105</v>
      </c>
      <c r="AT188" s="238" t="s">
        <v>74</v>
      </c>
      <c r="AU188" s="238" t="s">
        <v>14</v>
      </c>
      <c r="AY188" s="237" t="s">
        <v>128</v>
      </c>
      <c r="BK188" s="239">
        <f>SUM(BK189:BK192)</f>
        <v>0</v>
      </c>
    </row>
    <row r="189" s="2" customFormat="1" ht="21.75" customHeight="1">
      <c r="A189" s="37"/>
      <c r="B189" s="38"/>
      <c r="C189" s="242" t="s">
        <v>276</v>
      </c>
      <c r="D189" s="242" t="s">
        <v>131</v>
      </c>
      <c r="E189" s="243" t="s">
        <v>277</v>
      </c>
      <c r="F189" s="244" t="s">
        <v>278</v>
      </c>
      <c r="G189" s="245" t="s">
        <v>150</v>
      </c>
      <c r="H189" s="246">
        <v>19.949999999999999</v>
      </c>
      <c r="I189" s="247"/>
      <c r="J189" s="248">
        <f>ROUND(I189*H189,2)</f>
        <v>0</v>
      </c>
      <c r="K189" s="249"/>
      <c r="L189" s="43"/>
      <c r="M189" s="250" t="s">
        <v>1</v>
      </c>
      <c r="N189" s="251" t="s">
        <v>41</v>
      </c>
      <c r="O189" s="90"/>
      <c r="P189" s="252">
        <f>O189*H189</f>
        <v>0</v>
      </c>
      <c r="Q189" s="252">
        <v>0.00013999999999999999</v>
      </c>
      <c r="R189" s="252">
        <f>Q189*H189</f>
        <v>0.0027929999999999995</v>
      </c>
      <c r="S189" s="252">
        <v>0</v>
      </c>
      <c r="T189" s="253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54" t="s">
        <v>204</v>
      </c>
      <c r="AT189" s="254" t="s">
        <v>131</v>
      </c>
      <c r="AU189" s="254" t="s">
        <v>105</v>
      </c>
      <c r="AY189" s="16" t="s">
        <v>128</v>
      </c>
      <c r="BE189" s="255">
        <f>IF(N189="základní",J189,0)</f>
        <v>0</v>
      </c>
      <c r="BF189" s="255">
        <f>IF(N189="snížená",J189,0)</f>
        <v>0</v>
      </c>
      <c r="BG189" s="255">
        <f>IF(N189="zákl. přenesená",J189,0)</f>
        <v>0</v>
      </c>
      <c r="BH189" s="255">
        <f>IF(N189="sníž. přenesená",J189,0)</f>
        <v>0</v>
      </c>
      <c r="BI189" s="255">
        <f>IF(N189="nulová",J189,0)</f>
        <v>0</v>
      </c>
      <c r="BJ189" s="16" t="s">
        <v>105</v>
      </c>
      <c r="BK189" s="255">
        <f>ROUND(I189*H189,2)</f>
        <v>0</v>
      </c>
      <c r="BL189" s="16" t="s">
        <v>204</v>
      </c>
      <c r="BM189" s="254" t="s">
        <v>279</v>
      </c>
    </row>
    <row r="190" s="13" customFormat="1">
      <c r="A190" s="13"/>
      <c r="B190" s="256"/>
      <c r="C190" s="257"/>
      <c r="D190" s="258" t="s">
        <v>137</v>
      </c>
      <c r="E190" s="259" t="s">
        <v>1</v>
      </c>
      <c r="F190" s="260" t="s">
        <v>280</v>
      </c>
      <c r="G190" s="257"/>
      <c r="H190" s="261">
        <v>3.9039999999999999</v>
      </c>
      <c r="I190" s="262"/>
      <c r="J190" s="257"/>
      <c r="K190" s="257"/>
      <c r="L190" s="263"/>
      <c r="M190" s="264"/>
      <c r="N190" s="265"/>
      <c r="O190" s="265"/>
      <c r="P190" s="265"/>
      <c r="Q190" s="265"/>
      <c r="R190" s="265"/>
      <c r="S190" s="265"/>
      <c r="T190" s="26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7" t="s">
        <v>137</v>
      </c>
      <c r="AU190" s="267" t="s">
        <v>105</v>
      </c>
      <c r="AV190" s="13" t="s">
        <v>105</v>
      </c>
      <c r="AW190" s="13" t="s">
        <v>32</v>
      </c>
      <c r="AX190" s="13" t="s">
        <v>75</v>
      </c>
      <c r="AY190" s="267" t="s">
        <v>128</v>
      </c>
    </row>
    <row r="191" s="13" customFormat="1">
      <c r="A191" s="13"/>
      <c r="B191" s="256"/>
      <c r="C191" s="257"/>
      <c r="D191" s="258" t="s">
        <v>137</v>
      </c>
      <c r="E191" s="259" t="s">
        <v>1</v>
      </c>
      <c r="F191" s="260" t="s">
        <v>281</v>
      </c>
      <c r="G191" s="257"/>
      <c r="H191" s="261">
        <v>16.045999999999999</v>
      </c>
      <c r="I191" s="262"/>
      <c r="J191" s="257"/>
      <c r="K191" s="257"/>
      <c r="L191" s="263"/>
      <c r="M191" s="264"/>
      <c r="N191" s="265"/>
      <c r="O191" s="265"/>
      <c r="P191" s="265"/>
      <c r="Q191" s="265"/>
      <c r="R191" s="265"/>
      <c r="S191" s="265"/>
      <c r="T191" s="26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7" t="s">
        <v>137</v>
      </c>
      <c r="AU191" s="267" t="s">
        <v>105</v>
      </c>
      <c r="AV191" s="13" t="s">
        <v>105</v>
      </c>
      <c r="AW191" s="13" t="s">
        <v>32</v>
      </c>
      <c r="AX191" s="13" t="s">
        <v>75</v>
      </c>
      <c r="AY191" s="267" t="s">
        <v>128</v>
      </c>
    </row>
    <row r="192" s="14" customFormat="1">
      <c r="A192" s="14"/>
      <c r="B192" s="280"/>
      <c r="C192" s="281"/>
      <c r="D192" s="258" t="s">
        <v>137</v>
      </c>
      <c r="E192" s="282" t="s">
        <v>1</v>
      </c>
      <c r="F192" s="283" t="s">
        <v>282</v>
      </c>
      <c r="G192" s="281"/>
      <c r="H192" s="284">
        <v>19.949999999999999</v>
      </c>
      <c r="I192" s="285"/>
      <c r="J192" s="281"/>
      <c r="K192" s="281"/>
      <c r="L192" s="286"/>
      <c r="M192" s="287"/>
      <c r="N192" s="288"/>
      <c r="O192" s="288"/>
      <c r="P192" s="288"/>
      <c r="Q192" s="288"/>
      <c r="R192" s="288"/>
      <c r="S192" s="288"/>
      <c r="T192" s="28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90" t="s">
        <v>137</v>
      </c>
      <c r="AU192" s="290" t="s">
        <v>105</v>
      </c>
      <c r="AV192" s="14" t="s">
        <v>135</v>
      </c>
      <c r="AW192" s="14" t="s">
        <v>32</v>
      </c>
      <c r="AX192" s="14" t="s">
        <v>14</v>
      </c>
      <c r="AY192" s="290" t="s">
        <v>128</v>
      </c>
    </row>
    <row r="193" s="12" customFormat="1" ht="22.8" customHeight="1">
      <c r="A193" s="12"/>
      <c r="B193" s="226"/>
      <c r="C193" s="227"/>
      <c r="D193" s="228" t="s">
        <v>74</v>
      </c>
      <c r="E193" s="240" t="s">
        <v>283</v>
      </c>
      <c r="F193" s="240" t="s">
        <v>284</v>
      </c>
      <c r="G193" s="227"/>
      <c r="H193" s="227"/>
      <c r="I193" s="230"/>
      <c r="J193" s="241">
        <f>BK193</f>
        <v>0</v>
      </c>
      <c r="K193" s="227"/>
      <c r="L193" s="232"/>
      <c r="M193" s="233"/>
      <c r="N193" s="234"/>
      <c r="O193" s="234"/>
      <c r="P193" s="235">
        <f>SUM(P194:P198)</f>
        <v>0</v>
      </c>
      <c r="Q193" s="234"/>
      <c r="R193" s="235">
        <f>SUM(R194:R198)</f>
        <v>0.05378771999999999</v>
      </c>
      <c r="S193" s="234"/>
      <c r="T193" s="236">
        <f>SUM(T194:T198)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37" t="s">
        <v>105</v>
      </c>
      <c r="AT193" s="238" t="s">
        <v>74</v>
      </c>
      <c r="AU193" s="238" t="s">
        <v>14</v>
      </c>
      <c r="AY193" s="237" t="s">
        <v>128</v>
      </c>
      <c r="BK193" s="239">
        <f>SUM(BK194:BK198)</f>
        <v>0</v>
      </c>
    </row>
    <row r="194" s="2" customFormat="1" ht="21.75" customHeight="1">
      <c r="A194" s="37"/>
      <c r="B194" s="38"/>
      <c r="C194" s="242" t="s">
        <v>285</v>
      </c>
      <c r="D194" s="242" t="s">
        <v>131</v>
      </c>
      <c r="E194" s="243" t="s">
        <v>286</v>
      </c>
      <c r="F194" s="244" t="s">
        <v>287</v>
      </c>
      <c r="G194" s="245" t="s">
        <v>150</v>
      </c>
      <c r="H194" s="246">
        <v>192.09899999999999</v>
      </c>
      <c r="I194" s="247"/>
      <c r="J194" s="248">
        <f>ROUND(I194*H194,2)</f>
        <v>0</v>
      </c>
      <c r="K194" s="249"/>
      <c r="L194" s="43"/>
      <c r="M194" s="250" t="s">
        <v>1</v>
      </c>
      <c r="N194" s="251" t="s">
        <v>41</v>
      </c>
      <c r="O194" s="90"/>
      <c r="P194" s="252">
        <f>O194*H194</f>
        <v>0</v>
      </c>
      <c r="Q194" s="252">
        <v>0.00027999999999999998</v>
      </c>
      <c r="R194" s="252">
        <f>Q194*H194</f>
        <v>0.05378771999999999</v>
      </c>
      <c r="S194" s="252">
        <v>0</v>
      </c>
      <c r="T194" s="253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54" t="s">
        <v>204</v>
      </c>
      <c r="AT194" s="254" t="s">
        <v>131</v>
      </c>
      <c r="AU194" s="254" t="s">
        <v>105</v>
      </c>
      <c r="AY194" s="16" t="s">
        <v>128</v>
      </c>
      <c r="BE194" s="255">
        <f>IF(N194="základní",J194,0)</f>
        <v>0</v>
      </c>
      <c r="BF194" s="255">
        <f>IF(N194="snížená",J194,0)</f>
        <v>0</v>
      </c>
      <c r="BG194" s="255">
        <f>IF(N194="zákl. přenesená",J194,0)</f>
        <v>0</v>
      </c>
      <c r="BH194" s="255">
        <f>IF(N194="sníž. přenesená",J194,0)</f>
        <v>0</v>
      </c>
      <c r="BI194" s="255">
        <f>IF(N194="nulová",J194,0)</f>
        <v>0</v>
      </c>
      <c r="BJ194" s="16" t="s">
        <v>105</v>
      </c>
      <c r="BK194" s="255">
        <f>ROUND(I194*H194,2)</f>
        <v>0</v>
      </c>
      <c r="BL194" s="16" t="s">
        <v>204</v>
      </c>
      <c r="BM194" s="254" t="s">
        <v>288</v>
      </c>
    </row>
    <row r="195" s="13" customFormat="1">
      <c r="A195" s="13"/>
      <c r="B195" s="256"/>
      <c r="C195" s="257"/>
      <c r="D195" s="258" t="s">
        <v>137</v>
      </c>
      <c r="E195" s="259" t="s">
        <v>1</v>
      </c>
      <c r="F195" s="260" t="s">
        <v>289</v>
      </c>
      <c r="G195" s="257"/>
      <c r="H195" s="261">
        <v>159.41200000000001</v>
      </c>
      <c r="I195" s="262"/>
      <c r="J195" s="257"/>
      <c r="K195" s="257"/>
      <c r="L195" s="263"/>
      <c r="M195" s="264"/>
      <c r="N195" s="265"/>
      <c r="O195" s="265"/>
      <c r="P195" s="265"/>
      <c r="Q195" s="265"/>
      <c r="R195" s="265"/>
      <c r="S195" s="265"/>
      <c r="T195" s="26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7" t="s">
        <v>137</v>
      </c>
      <c r="AU195" s="267" t="s">
        <v>105</v>
      </c>
      <c r="AV195" s="13" t="s">
        <v>105</v>
      </c>
      <c r="AW195" s="13" t="s">
        <v>32</v>
      </c>
      <c r="AX195" s="13" t="s">
        <v>75</v>
      </c>
      <c r="AY195" s="267" t="s">
        <v>128</v>
      </c>
    </row>
    <row r="196" s="13" customFormat="1">
      <c r="A196" s="13"/>
      <c r="B196" s="256"/>
      <c r="C196" s="257"/>
      <c r="D196" s="258" t="s">
        <v>137</v>
      </c>
      <c r="E196" s="259" t="s">
        <v>1</v>
      </c>
      <c r="F196" s="260" t="s">
        <v>290</v>
      </c>
      <c r="G196" s="257"/>
      <c r="H196" s="261">
        <v>18.905999999999999</v>
      </c>
      <c r="I196" s="262"/>
      <c r="J196" s="257"/>
      <c r="K196" s="257"/>
      <c r="L196" s="263"/>
      <c r="M196" s="264"/>
      <c r="N196" s="265"/>
      <c r="O196" s="265"/>
      <c r="P196" s="265"/>
      <c r="Q196" s="265"/>
      <c r="R196" s="265"/>
      <c r="S196" s="265"/>
      <c r="T196" s="26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7" t="s">
        <v>137</v>
      </c>
      <c r="AU196" s="267" t="s">
        <v>105</v>
      </c>
      <c r="AV196" s="13" t="s">
        <v>105</v>
      </c>
      <c r="AW196" s="13" t="s">
        <v>32</v>
      </c>
      <c r="AX196" s="13" t="s">
        <v>75</v>
      </c>
      <c r="AY196" s="267" t="s">
        <v>128</v>
      </c>
    </row>
    <row r="197" s="13" customFormat="1">
      <c r="A197" s="13"/>
      <c r="B197" s="256"/>
      <c r="C197" s="257"/>
      <c r="D197" s="258" t="s">
        <v>137</v>
      </c>
      <c r="E197" s="259" t="s">
        <v>1</v>
      </c>
      <c r="F197" s="260" t="s">
        <v>291</v>
      </c>
      <c r="G197" s="257"/>
      <c r="H197" s="261">
        <v>13.781000000000001</v>
      </c>
      <c r="I197" s="262"/>
      <c r="J197" s="257"/>
      <c r="K197" s="257"/>
      <c r="L197" s="263"/>
      <c r="M197" s="264"/>
      <c r="N197" s="265"/>
      <c r="O197" s="265"/>
      <c r="P197" s="265"/>
      <c r="Q197" s="265"/>
      <c r="R197" s="265"/>
      <c r="S197" s="265"/>
      <c r="T197" s="26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7" t="s">
        <v>137</v>
      </c>
      <c r="AU197" s="267" t="s">
        <v>105</v>
      </c>
      <c r="AV197" s="13" t="s">
        <v>105</v>
      </c>
      <c r="AW197" s="13" t="s">
        <v>32</v>
      </c>
      <c r="AX197" s="13" t="s">
        <v>75</v>
      </c>
      <c r="AY197" s="267" t="s">
        <v>128</v>
      </c>
    </row>
    <row r="198" s="14" customFormat="1">
      <c r="A198" s="14"/>
      <c r="B198" s="280"/>
      <c r="C198" s="281"/>
      <c r="D198" s="258" t="s">
        <v>137</v>
      </c>
      <c r="E198" s="282" t="s">
        <v>1</v>
      </c>
      <c r="F198" s="283" t="s">
        <v>282</v>
      </c>
      <c r="G198" s="281"/>
      <c r="H198" s="284">
        <v>192.09899999999999</v>
      </c>
      <c r="I198" s="285"/>
      <c r="J198" s="281"/>
      <c r="K198" s="281"/>
      <c r="L198" s="286"/>
      <c r="M198" s="287"/>
      <c r="N198" s="288"/>
      <c r="O198" s="288"/>
      <c r="P198" s="288"/>
      <c r="Q198" s="288"/>
      <c r="R198" s="288"/>
      <c r="S198" s="288"/>
      <c r="T198" s="28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90" t="s">
        <v>137</v>
      </c>
      <c r="AU198" s="290" t="s">
        <v>105</v>
      </c>
      <c r="AV198" s="14" t="s">
        <v>135</v>
      </c>
      <c r="AW198" s="14" t="s">
        <v>32</v>
      </c>
      <c r="AX198" s="14" t="s">
        <v>14</v>
      </c>
      <c r="AY198" s="290" t="s">
        <v>128</v>
      </c>
    </row>
    <row r="199" s="12" customFormat="1" ht="22.8" customHeight="1">
      <c r="A199" s="12"/>
      <c r="B199" s="226"/>
      <c r="C199" s="227"/>
      <c r="D199" s="228" t="s">
        <v>74</v>
      </c>
      <c r="E199" s="240" t="s">
        <v>292</v>
      </c>
      <c r="F199" s="240" t="s">
        <v>293</v>
      </c>
      <c r="G199" s="227"/>
      <c r="H199" s="227"/>
      <c r="I199" s="230"/>
      <c r="J199" s="241">
        <f>BK199</f>
        <v>0</v>
      </c>
      <c r="K199" s="227"/>
      <c r="L199" s="232"/>
      <c r="M199" s="233"/>
      <c r="N199" s="234"/>
      <c r="O199" s="234"/>
      <c r="P199" s="235">
        <f>SUM(P200:P204)</f>
        <v>0</v>
      </c>
      <c r="Q199" s="234"/>
      <c r="R199" s="235">
        <f>SUM(R200:R204)</f>
        <v>0</v>
      </c>
      <c r="S199" s="234"/>
      <c r="T199" s="236">
        <f>SUM(T200:T204)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37" t="s">
        <v>135</v>
      </c>
      <c r="AT199" s="238" t="s">
        <v>74</v>
      </c>
      <c r="AU199" s="238" t="s">
        <v>14</v>
      </c>
      <c r="AY199" s="237" t="s">
        <v>128</v>
      </c>
      <c r="BK199" s="239">
        <f>SUM(BK200:BK204)</f>
        <v>0</v>
      </c>
    </row>
    <row r="200" s="2" customFormat="1" ht="21.75" customHeight="1">
      <c r="A200" s="37"/>
      <c r="B200" s="38"/>
      <c r="C200" s="242" t="s">
        <v>294</v>
      </c>
      <c r="D200" s="242" t="s">
        <v>131</v>
      </c>
      <c r="E200" s="243" t="s">
        <v>295</v>
      </c>
      <c r="F200" s="244" t="s">
        <v>296</v>
      </c>
      <c r="G200" s="245" t="s">
        <v>191</v>
      </c>
      <c r="H200" s="246">
        <v>1</v>
      </c>
      <c r="I200" s="247"/>
      <c r="J200" s="248">
        <f>ROUND(I200*H200,2)</f>
        <v>0</v>
      </c>
      <c r="K200" s="249"/>
      <c r="L200" s="43"/>
      <c r="M200" s="250" t="s">
        <v>1</v>
      </c>
      <c r="N200" s="251" t="s">
        <v>41</v>
      </c>
      <c r="O200" s="90"/>
      <c r="P200" s="252">
        <f>O200*H200</f>
        <v>0</v>
      </c>
      <c r="Q200" s="252">
        <v>0</v>
      </c>
      <c r="R200" s="252">
        <f>Q200*H200</f>
        <v>0</v>
      </c>
      <c r="S200" s="252">
        <v>0</v>
      </c>
      <c r="T200" s="253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54" t="s">
        <v>297</v>
      </c>
      <c r="AT200" s="254" t="s">
        <v>131</v>
      </c>
      <c r="AU200" s="254" t="s">
        <v>105</v>
      </c>
      <c r="AY200" s="16" t="s">
        <v>128</v>
      </c>
      <c r="BE200" s="255">
        <f>IF(N200="základní",J200,0)</f>
        <v>0</v>
      </c>
      <c r="BF200" s="255">
        <f>IF(N200="snížená",J200,0)</f>
        <v>0</v>
      </c>
      <c r="BG200" s="255">
        <f>IF(N200="zákl. přenesená",J200,0)</f>
        <v>0</v>
      </c>
      <c r="BH200" s="255">
        <f>IF(N200="sníž. přenesená",J200,0)</f>
        <v>0</v>
      </c>
      <c r="BI200" s="255">
        <f>IF(N200="nulová",J200,0)</f>
        <v>0</v>
      </c>
      <c r="BJ200" s="16" t="s">
        <v>105</v>
      </c>
      <c r="BK200" s="255">
        <f>ROUND(I200*H200,2)</f>
        <v>0</v>
      </c>
      <c r="BL200" s="16" t="s">
        <v>297</v>
      </c>
      <c r="BM200" s="254" t="s">
        <v>298</v>
      </c>
    </row>
    <row r="201" s="2" customFormat="1" ht="16.5" customHeight="1">
      <c r="A201" s="37"/>
      <c r="B201" s="38"/>
      <c r="C201" s="242" t="s">
        <v>267</v>
      </c>
      <c r="D201" s="242" t="s">
        <v>131</v>
      </c>
      <c r="E201" s="243" t="s">
        <v>299</v>
      </c>
      <c r="F201" s="244" t="s">
        <v>300</v>
      </c>
      <c r="G201" s="245" t="s">
        <v>191</v>
      </c>
      <c r="H201" s="246">
        <v>1</v>
      </c>
      <c r="I201" s="247"/>
      <c r="J201" s="248">
        <f>ROUND(I201*H201,2)</f>
        <v>0</v>
      </c>
      <c r="K201" s="249"/>
      <c r="L201" s="43"/>
      <c r="M201" s="250" t="s">
        <v>1</v>
      </c>
      <c r="N201" s="251" t="s">
        <v>41</v>
      </c>
      <c r="O201" s="90"/>
      <c r="P201" s="252">
        <f>O201*H201</f>
        <v>0</v>
      </c>
      <c r="Q201" s="252">
        <v>0</v>
      </c>
      <c r="R201" s="252">
        <f>Q201*H201</f>
        <v>0</v>
      </c>
      <c r="S201" s="252">
        <v>0</v>
      </c>
      <c r="T201" s="253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54" t="s">
        <v>297</v>
      </c>
      <c r="AT201" s="254" t="s">
        <v>131</v>
      </c>
      <c r="AU201" s="254" t="s">
        <v>105</v>
      </c>
      <c r="AY201" s="16" t="s">
        <v>128</v>
      </c>
      <c r="BE201" s="255">
        <f>IF(N201="základní",J201,0)</f>
        <v>0</v>
      </c>
      <c r="BF201" s="255">
        <f>IF(N201="snížená",J201,0)</f>
        <v>0</v>
      </c>
      <c r="BG201" s="255">
        <f>IF(N201="zákl. přenesená",J201,0)</f>
        <v>0</v>
      </c>
      <c r="BH201" s="255">
        <f>IF(N201="sníž. přenesená",J201,0)</f>
        <v>0</v>
      </c>
      <c r="BI201" s="255">
        <f>IF(N201="nulová",J201,0)</f>
        <v>0</v>
      </c>
      <c r="BJ201" s="16" t="s">
        <v>105</v>
      </c>
      <c r="BK201" s="255">
        <f>ROUND(I201*H201,2)</f>
        <v>0</v>
      </c>
      <c r="BL201" s="16" t="s">
        <v>297</v>
      </c>
      <c r="BM201" s="254" t="s">
        <v>301</v>
      </c>
    </row>
    <row r="202" s="2" customFormat="1" ht="16.5" customHeight="1">
      <c r="A202" s="37"/>
      <c r="B202" s="38"/>
      <c r="C202" s="242" t="s">
        <v>302</v>
      </c>
      <c r="D202" s="242" t="s">
        <v>131</v>
      </c>
      <c r="E202" s="243" t="s">
        <v>303</v>
      </c>
      <c r="F202" s="244" t="s">
        <v>304</v>
      </c>
      <c r="G202" s="245" t="s">
        <v>191</v>
      </c>
      <c r="H202" s="246">
        <v>1</v>
      </c>
      <c r="I202" s="247"/>
      <c r="J202" s="248">
        <f>ROUND(I202*H202,2)</f>
        <v>0</v>
      </c>
      <c r="K202" s="249"/>
      <c r="L202" s="43"/>
      <c r="M202" s="250" t="s">
        <v>1</v>
      </c>
      <c r="N202" s="251" t="s">
        <v>41</v>
      </c>
      <c r="O202" s="90"/>
      <c r="P202" s="252">
        <f>O202*H202</f>
        <v>0</v>
      </c>
      <c r="Q202" s="252">
        <v>0</v>
      </c>
      <c r="R202" s="252">
        <f>Q202*H202</f>
        <v>0</v>
      </c>
      <c r="S202" s="252">
        <v>0</v>
      </c>
      <c r="T202" s="253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54" t="s">
        <v>297</v>
      </c>
      <c r="AT202" s="254" t="s">
        <v>131</v>
      </c>
      <c r="AU202" s="254" t="s">
        <v>105</v>
      </c>
      <c r="AY202" s="16" t="s">
        <v>128</v>
      </c>
      <c r="BE202" s="255">
        <f>IF(N202="základní",J202,0)</f>
        <v>0</v>
      </c>
      <c r="BF202" s="255">
        <f>IF(N202="snížená",J202,0)</f>
        <v>0</v>
      </c>
      <c r="BG202" s="255">
        <f>IF(N202="zákl. přenesená",J202,0)</f>
        <v>0</v>
      </c>
      <c r="BH202" s="255">
        <f>IF(N202="sníž. přenesená",J202,0)</f>
        <v>0</v>
      </c>
      <c r="BI202" s="255">
        <f>IF(N202="nulová",J202,0)</f>
        <v>0</v>
      </c>
      <c r="BJ202" s="16" t="s">
        <v>105</v>
      </c>
      <c r="BK202" s="255">
        <f>ROUND(I202*H202,2)</f>
        <v>0</v>
      </c>
      <c r="BL202" s="16" t="s">
        <v>297</v>
      </c>
      <c r="BM202" s="254" t="s">
        <v>305</v>
      </c>
    </row>
    <row r="203" s="2" customFormat="1" ht="16.5" customHeight="1">
      <c r="A203" s="37"/>
      <c r="B203" s="38"/>
      <c r="C203" s="242" t="s">
        <v>306</v>
      </c>
      <c r="D203" s="242" t="s">
        <v>131</v>
      </c>
      <c r="E203" s="243" t="s">
        <v>307</v>
      </c>
      <c r="F203" s="244" t="s">
        <v>308</v>
      </c>
      <c r="G203" s="245" t="s">
        <v>191</v>
      </c>
      <c r="H203" s="246">
        <v>1</v>
      </c>
      <c r="I203" s="247"/>
      <c r="J203" s="248">
        <f>ROUND(I203*H203,2)</f>
        <v>0</v>
      </c>
      <c r="K203" s="249"/>
      <c r="L203" s="43"/>
      <c r="M203" s="250" t="s">
        <v>1</v>
      </c>
      <c r="N203" s="251" t="s">
        <v>41</v>
      </c>
      <c r="O203" s="90"/>
      <c r="P203" s="252">
        <f>O203*H203</f>
        <v>0</v>
      </c>
      <c r="Q203" s="252">
        <v>0</v>
      </c>
      <c r="R203" s="252">
        <f>Q203*H203</f>
        <v>0</v>
      </c>
      <c r="S203" s="252">
        <v>0</v>
      </c>
      <c r="T203" s="253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54" t="s">
        <v>297</v>
      </c>
      <c r="AT203" s="254" t="s">
        <v>131</v>
      </c>
      <c r="AU203" s="254" t="s">
        <v>105</v>
      </c>
      <c r="AY203" s="16" t="s">
        <v>128</v>
      </c>
      <c r="BE203" s="255">
        <f>IF(N203="základní",J203,0)</f>
        <v>0</v>
      </c>
      <c r="BF203" s="255">
        <f>IF(N203="snížená",J203,0)</f>
        <v>0</v>
      </c>
      <c r="BG203" s="255">
        <f>IF(N203="zákl. přenesená",J203,0)</f>
        <v>0</v>
      </c>
      <c r="BH203" s="255">
        <f>IF(N203="sníž. přenesená",J203,0)</f>
        <v>0</v>
      </c>
      <c r="BI203" s="255">
        <f>IF(N203="nulová",J203,0)</f>
        <v>0</v>
      </c>
      <c r="BJ203" s="16" t="s">
        <v>105</v>
      </c>
      <c r="BK203" s="255">
        <f>ROUND(I203*H203,2)</f>
        <v>0</v>
      </c>
      <c r="BL203" s="16" t="s">
        <v>297</v>
      </c>
      <c r="BM203" s="254" t="s">
        <v>309</v>
      </c>
    </row>
    <row r="204" s="2" customFormat="1" ht="16.5" customHeight="1">
      <c r="A204" s="37"/>
      <c r="B204" s="38"/>
      <c r="C204" s="242" t="s">
        <v>310</v>
      </c>
      <c r="D204" s="242" t="s">
        <v>131</v>
      </c>
      <c r="E204" s="243" t="s">
        <v>311</v>
      </c>
      <c r="F204" s="244" t="s">
        <v>312</v>
      </c>
      <c r="G204" s="245" t="s">
        <v>313</v>
      </c>
      <c r="H204" s="246">
        <v>1</v>
      </c>
      <c r="I204" s="247"/>
      <c r="J204" s="248">
        <f>ROUND(I204*H204,2)</f>
        <v>0</v>
      </c>
      <c r="K204" s="249"/>
      <c r="L204" s="43"/>
      <c r="M204" s="291" t="s">
        <v>1</v>
      </c>
      <c r="N204" s="292" t="s">
        <v>41</v>
      </c>
      <c r="O204" s="293"/>
      <c r="P204" s="294">
        <f>O204*H204</f>
        <v>0</v>
      </c>
      <c r="Q204" s="294">
        <v>0</v>
      </c>
      <c r="R204" s="294">
        <f>Q204*H204</f>
        <v>0</v>
      </c>
      <c r="S204" s="294">
        <v>0</v>
      </c>
      <c r="T204" s="295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54" t="s">
        <v>297</v>
      </c>
      <c r="AT204" s="254" t="s">
        <v>131</v>
      </c>
      <c r="AU204" s="254" t="s">
        <v>105</v>
      </c>
      <c r="AY204" s="16" t="s">
        <v>128</v>
      </c>
      <c r="BE204" s="255">
        <f>IF(N204="základní",J204,0)</f>
        <v>0</v>
      </c>
      <c r="BF204" s="255">
        <f>IF(N204="snížená",J204,0)</f>
        <v>0</v>
      </c>
      <c r="BG204" s="255">
        <f>IF(N204="zákl. přenesená",J204,0)</f>
        <v>0</v>
      </c>
      <c r="BH204" s="255">
        <f>IF(N204="sníž. přenesená",J204,0)</f>
        <v>0</v>
      </c>
      <c r="BI204" s="255">
        <f>IF(N204="nulová",J204,0)</f>
        <v>0</v>
      </c>
      <c r="BJ204" s="16" t="s">
        <v>105</v>
      </c>
      <c r="BK204" s="255">
        <f>ROUND(I204*H204,2)</f>
        <v>0</v>
      </c>
      <c r="BL204" s="16" t="s">
        <v>297</v>
      </c>
      <c r="BM204" s="254" t="s">
        <v>314</v>
      </c>
    </row>
    <row r="205" s="2" customFormat="1" ht="6.96" customHeight="1">
      <c r="A205" s="37"/>
      <c r="B205" s="65"/>
      <c r="C205" s="66"/>
      <c r="D205" s="66"/>
      <c r="E205" s="66"/>
      <c r="F205" s="66"/>
      <c r="G205" s="66"/>
      <c r="H205" s="66"/>
      <c r="I205" s="178"/>
      <c r="J205" s="66"/>
      <c r="K205" s="66"/>
      <c r="L205" s="43"/>
      <c r="M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</row>
  </sheetData>
  <sheetProtection sheet="1" autoFilter="0" formatColumns="0" formatRows="0" objects="1" scenarios="1" spinCount="100000" saltValue="SvEE3bVYZ1wKY9CrSrxgB9+fxTIfsRNRxEBszT3cYkcElzomL+Q0IlOajEhJ0zTdgM2tT/ywrRiByQaTZYUOyA==" hashValue="mDtX+Ld6579SC+J0hTb2Un+qmrjcLx9A91F1n+riRkGEUHFsVf5nXYAuZQX2s+zcW0k1Sgj7j6X2qCVBT5eSQw==" algorithmName="SHA-512" password="CC35"/>
  <autoFilter ref="C134:K204"/>
  <mergeCells count="11">
    <mergeCell ref="E7:H7"/>
    <mergeCell ref="E16:H16"/>
    <mergeCell ref="E25:H25"/>
    <mergeCell ref="E85:H85"/>
    <mergeCell ref="D111:F111"/>
    <mergeCell ref="D112:F112"/>
    <mergeCell ref="D113:F113"/>
    <mergeCell ref="D114:F114"/>
    <mergeCell ref="D115:F11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Ricka</dc:creator>
  <cp:lastModifiedBy>Tomáš Ricka</cp:lastModifiedBy>
  <dcterms:created xsi:type="dcterms:W3CDTF">2020-08-19T09:06:30Z</dcterms:created>
  <dcterms:modified xsi:type="dcterms:W3CDTF">2020-08-19T09:06:32Z</dcterms:modified>
</cp:coreProperties>
</file>