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1 OZVZ\Oprava střešní krytiny - Nové Dvory Podhůří č.p.3515\"/>
    </mc:Choice>
  </mc:AlternateContent>
  <xr:revisionPtr revIDLastSave="0" documentId="8_{A83B7104-1D1D-4458-9A20-8BFEA0D7BD85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Pol'!$A$1:$X$109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O8" i="12" s="1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0" i="12"/>
  <c r="I40" i="12"/>
  <c r="K40" i="12"/>
  <c r="O40" i="12"/>
  <c r="Q40" i="12"/>
  <c r="V40" i="12"/>
  <c r="V38" i="12" s="1"/>
  <c r="G41" i="12"/>
  <c r="M41" i="12" s="1"/>
  <c r="I41" i="12"/>
  <c r="K41" i="12"/>
  <c r="K38" i="12" s="1"/>
  <c r="O41" i="12"/>
  <c r="Q41" i="12"/>
  <c r="V41" i="12"/>
  <c r="G44" i="12"/>
  <c r="M44" i="12" s="1"/>
  <c r="I44" i="12"/>
  <c r="K44" i="12"/>
  <c r="O44" i="12"/>
  <c r="Q44" i="12"/>
  <c r="V44" i="12"/>
  <c r="G45" i="12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1" i="12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5" i="12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K83" i="12" s="1"/>
  <c r="O87" i="12"/>
  <c r="Q87" i="12"/>
  <c r="V87" i="12"/>
  <c r="G90" i="12"/>
  <c r="I90" i="12"/>
  <c r="K90" i="12"/>
  <c r="O90" i="12"/>
  <c r="Q90" i="12"/>
  <c r="V90" i="12"/>
  <c r="G91" i="12"/>
  <c r="M91" i="12" s="1"/>
  <c r="I91" i="12"/>
  <c r="I89" i="12" s="1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Q99" i="12" s="1"/>
  <c r="V103" i="12"/>
  <c r="G105" i="12"/>
  <c r="M105" i="12" s="1"/>
  <c r="I105" i="12"/>
  <c r="K105" i="12"/>
  <c r="K104" i="12" s="1"/>
  <c r="O105" i="12"/>
  <c r="Q105" i="12"/>
  <c r="Q104" i="12" s="1"/>
  <c r="V105" i="12"/>
  <c r="G106" i="12"/>
  <c r="I106" i="12"/>
  <c r="K106" i="12"/>
  <c r="O106" i="12"/>
  <c r="Q106" i="12"/>
  <c r="V106" i="12"/>
  <c r="V104" i="12" s="1"/>
  <c r="AE108" i="12"/>
  <c r="F41" i="1" s="1"/>
  <c r="H43" i="1"/>
  <c r="V99" i="12" l="1"/>
  <c r="V50" i="12"/>
  <c r="O43" i="12"/>
  <c r="K8" i="12"/>
  <c r="O89" i="12"/>
  <c r="V83" i="12"/>
  <c r="K43" i="12"/>
  <c r="K14" i="12"/>
  <c r="V8" i="12"/>
  <c r="I8" i="12"/>
  <c r="O104" i="12"/>
  <c r="I104" i="12"/>
  <c r="I99" i="12"/>
  <c r="O99" i="12"/>
  <c r="K92" i="12"/>
  <c r="O92" i="12"/>
  <c r="Q89" i="12"/>
  <c r="K89" i="12"/>
  <c r="O38" i="12"/>
  <c r="V14" i="12"/>
  <c r="I14" i="12"/>
  <c r="Q8" i="12"/>
  <c r="K99" i="12"/>
  <c r="V92" i="12"/>
  <c r="Q92" i="12"/>
  <c r="I92" i="12"/>
  <c r="V89" i="12"/>
  <c r="K50" i="12"/>
  <c r="Q50" i="12"/>
  <c r="G104" i="12"/>
  <c r="I59" i="1" s="1"/>
  <c r="I20" i="1" s="1"/>
  <c r="M99" i="12"/>
  <c r="G92" i="12"/>
  <c r="I57" i="1" s="1"/>
  <c r="G89" i="12"/>
  <c r="I56" i="1" s="1"/>
  <c r="I18" i="1" s="1"/>
  <c r="O83" i="12"/>
  <c r="I83" i="12"/>
  <c r="Q83" i="12"/>
  <c r="G83" i="12"/>
  <c r="I55" i="1" s="1"/>
  <c r="O50" i="12"/>
  <c r="I50" i="12"/>
  <c r="G50" i="12"/>
  <c r="I54" i="1" s="1"/>
  <c r="M51" i="12"/>
  <c r="I43" i="12"/>
  <c r="Q43" i="12"/>
  <c r="V43" i="12"/>
  <c r="G43" i="12"/>
  <c r="I53" i="1" s="1"/>
  <c r="I38" i="12"/>
  <c r="Q38" i="12"/>
  <c r="G38" i="12"/>
  <c r="I52" i="1" s="1"/>
  <c r="Q14" i="12"/>
  <c r="O14" i="12"/>
  <c r="M8" i="12"/>
  <c r="G8" i="12"/>
  <c r="AF108" i="12"/>
  <c r="G41" i="1" s="1"/>
  <c r="I41" i="1" s="1"/>
  <c r="F39" i="1"/>
  <c r="F42" i="1"/>
  <c r="M38" i="12"/>
  <c r="M50" i="12"/>
  <c r="M14" i="12"/>
  <c r="G14" i="12"/>
  <c r="I51" i="1" s="1"/>
  <c r="M106" i="12"/>
  <c r="M104" i="12" s="1"/>
  <c r="G99" i="12"/>
  <c r="I58" i="1" s="1"/>
  <c r="I19" i="1" s="1"/>
  <c r="M94" i="12"/>
  <c r="M92" i="12" s="1"/>
  <c r="M90" i="12"/>
  <c r="M89" i="12" s="1"/>
  <c r="M85" i="12"/>
  <c r="M83" i="12" s="1"/>
  <c r="M45" i="12"/>
  <c r="M43" i="12" s="1"/>
  <c r="M40" i="12"/>
  <c r="J28" i="1"/>
  <c r="J26" i="1"/>
  <c r="G38" i="1"/>
  <c r="F38" i="1"/>
  <c r="J23" i="1"/>
  <c r="J24" i="1"/>
  <c r="J25" i="1"/>
  <c r="J27" i="1"/>
  <c r="E24" i="1"/>
  <c r="G24" i="1"/>
  <c r="E26" i="1"/>
  <c r="G26" i="1"/>
  <c r="I17" i="1" l="1"/>
  <c r="G108" i="12"/>
  <c r="G39" i="1"/>
  <c r="G43" i="1" s="1"/>
  <c r="G25" i="1" s="1"/>
  <c r="G42" i="1"/>
  <c r="I42" i="1" s="1"/>
  <c r="I50" i="1"/>
  <c r="I16" i="1" s="1"/>
  <c r="F43" i="1"/>
  <c r="G23" i="1" s="1"/>
  <c r="I39" i="1"/>
  <c r="I43" i="1" s="1"/>
  <c r="I21" i="1" l="1"/>
  <c r="A27" i="1"/>
  <c r="G28" i="1" s="1"/>
  <c r="G27" i="1" s="1"/>
  <c r="G29" i="1" s="1"/>
  <c r="I60" i="1"/>
  <c r="J52" i="1" s="1"/>
  <c r="J42" i="1"/>
  <c r="J41" i="1"/>
  <c r="J39" i="1"/>
  <c r="J43" i="1" s="1"/>
  <c r="A28" i="1" l="1"/>
  <c r="J58" i="1"/>
  <c r="J55" i="1"/>
  <c r="J51" i="1"/>
  <c r="J59" i="1"/>
  <c r="J53" i="1"/>
  <c r="J50" i="1"/>
  <c r="J56" i="1"/>
  <c r="J54" i="1"/>
  <c r="J57" i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<sst xmlns="http://schemas.openxmlformats.org/spreadsheetml/2006/main" count="793" uniqueCount="301">
  <si>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</si>
  <si>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</si>
  <si>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</si>
  <si>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</si>
  <si>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</si>
  <si>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</si>
  <si>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</si>
  <si>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</si>
  <si>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</si>
  <si>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</si>
  <si>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</si>
  <si>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</si>
  <si>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</si>
  <si>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</si>
  <si>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</si>
  <si>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</si>
  <si>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</si>
  <si>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</si>
  <si>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</si>
  <si>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</si>
  <si>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</si>
  <si>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</si>
  <si>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</si>
  <si>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</si>
  <si>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</si>
  <si>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</si>
  <si>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</si>
  <si>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</si>
  <si>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</si>
  <si>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</si>
  <si>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</si>
  <si>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</si>
  <si>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</si>
  <si>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</si>
  <si>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</si>
  <si>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</si>
  <si>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</si>
  <si>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</si>
  <si>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</si>
  <si>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</si>
  <si>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</si>
  <si>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</si>
  <si>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</si>
  <si>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</si>
  <si>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střešního pláště -1</t>
  </si>
  <si>
    <t>SO01</t>
  </si>
  <si>
    <t>Oprava střešního pláště</t>
  </si>
  <si>
    <t>Objekt:</t>
  </si>
  <si>
    <t>Rozpočet:</t>
  </si>
  <si>
    <t>B0021/2020</t>
  </si>
  <si>
    <t xml:space="preserve">Č.P.3515 Nové Dvory-Podhůří - Oprava střešního pláště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</si>
  <si>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</si>
  <si>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</si>
  <si>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</si>
  <si>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</si>
  <si>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</si>
  <si>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</si>
  <si>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</si>
  <si>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</si>
  <si>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</si>
  <si>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</si>
  <si>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Rekapitulace dílů</t>
  </si>
  <si>
    <t>Typ dílu</t>
  </si>
  <si>
    <t>94</t>
  </si>
  <si>
    <t>Lešení a stavební výtahy</t>
  </si>
  <si>
    <t>712</t>
  </si>
  <si>
    <t>Povlakové krytiny</t>
  </si>
  <si>
    <t>721</t>
  </si>
  <si>
    <t>Vnitřní kanalizace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</si>
  <si>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</si>
  <si>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</si>
  <si>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</si>
  <si>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</si>
  <si>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</si>
  <si>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</si>
  <si>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</si>
  <si>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</si>
  <si>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</si>
  <si>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</si>
  <si>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</si>
  <si>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</si>
  <si>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</si>
  <si>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</si>
  <si>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</si>
  <si>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</si>
  <si>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</si>
  <si>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</si>
  <si>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</si>
  <si>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</si>
  <si>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</si>
  <si>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</si>
  <si>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</si>
  <si>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</si>
  <si>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</si>
  <si>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</si>
  <si>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</si>
  <si>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</si>
  <si>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</si>
  <si>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</si>
  <si>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</si>
  <si>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</si>
  <si>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</si>
  <si>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</si>
  <si>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</si>
  <si>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</si>
  <si>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</si>
  <si>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</si>
  <si>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</si>
  <si>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</si>
  <si>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</si>
  <si>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941941032R00</t>
  </si>
  <si>
    <t>Montáž lešení lehkého pracovního řadového s podlahami šířky od 0,80 do 1,00 m, výšky přes 10 do 30 m</t>
  </si>
  <si>
    <t>m2</t>
  </si>
  <si>
    <t>800-3</t>
  </si>
  <si>
    <t>RTS 21/ I</t>
  </si>
  <si>
    <t>RTS 20/ II</t>
  </si>
  <si>
    <t>Práce</t>
  </si>
  <si>
    <t>POL1_</t>
  </si>
  <si>
    <t>včetně kotvení</t>
  </si>
  <si>
    <t>SPI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</si>
  <si>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</si>
  <si>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</si>
  <si>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>941941832R00</t>
  </si>
  <si>
    <t>Demontáž lešení lehkého řadového s podlahami šířky od 0,8 do 1 m, výšky přes 10 do 30 m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</si>
  <si>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</si>
  <si>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</si>
  <si>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</si>
  <si>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</si>
  <si>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</si>
  <si>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711130101R00</t>
  </si>
  <si>
    <t>Odstranění izolace proti vodě - pásy na sucho vodorovné, 1 vrstva</t>
  </si>
  <si>
    <t>711141559R00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</si>
  <si>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</si>
  <si>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</si>
  <si>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</si>
  <si>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711140202R00</t>
  </si>
  <si>
    <t>Odstranění izolace proti vodě - pásy přitavením svislé, 2 vrstvy</t>
  </si>
  <si>
    <t>712300833RT3</t>
  </si>
  <si>
    <t>Odstranění povlakové krytiny a mechu na střechách plochých do 10° povlakové krytiny_x000D_
 třívrstvé, z ploch jednotlivě přes 20 m</t>
  </si>
  <si>
    <t>712300834R00</t>
  </si>
  <si>
    <t xml:space="preserve">Odstranění povlakové krytiny a mechu na střechách plochých do 10° povlakové krytiny_x000D_
 každé další vrstvy,  </t>
  </si>
  <si>
    <t>712371801RT1</t>
  </si>
  <si>
    <t xml:space="preserve">Povlakové krytiny střech do 10° termoplasty volně položené,  ,  , bez dodávky fólie,  </t>
  </si>
  <si>
    <t>712378006R00</t>
  </si>
  <si>
    <t>Povlakové krytiny střech do 10° termoplasty Doplňkové konstrukce k povlakovým krytinám z fólií rohová lišta vnější, RŠ 100 mm, z pozinkovaného plechu s povrchovou úpravou PVC</t>
  </si>
  <si>
    <t>m</t>
  </si>
  <si>
    <t/>
  </si>
  <si>
    <t xml:space="preserve"> včetně dodávek výrobků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</si>
  <si>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</si>
  <si>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</si>
  <si>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>712871801R00</t>
  </si>
  <si>
    <t>Samostatné vytažení izolačního povlaku termoplasty 1 vrstva, materiál ve specifikaci, bez rozlišení tloušťky fólie</t>
  </si>
  <si>
    <t>na konstrukce převyšující úroveň střechy,</t>
  </si>
  <si>
    <t>712378005RV1</t>
  </si>
  <si>
    <t>K10 Stěnová lišta vyhnutá VIPLANYL RŠ 190 mm + stěnový pásek</t>
  </si>
  <si>
    <t>Vlastní</t>
  </si>
  <si>
    <t>Indiv</t>
  </si>
  <si>
    <t>764-01</t>
  </si>
  <si>
    <t>Ochranná mřížka okapní  1000/60 černá</t>
  </si>
  <si>
    <t xml:space="preserve">m     </t>
  </si>
  <si>
    <t>Kalkul</t>
  </si>
  <si>
    <t>28322204R</t>
  </si>
  <si>
    <t>fólie izolační střešní hydroizolační; tloušťka 1,50 mm; plošná hmotnost 1 950 g/m2; mPVC; kašírování polyesterová vložka; µ = 22000,0</t>
  </si>
  <si>
    <t>SPCM</t>
  </si>
  <si>
    <t>Specifikace</t>
  </si>
  <si>
    <t>POL3_</t>
  </si>
  <si>
    <t>62857038R</t>
  </si>
  <si>
    <t>pás izolační z modifikovaného asfaltu barva podzimní hnědá; natavitelný; nosná vložka polyesterové rouno; horní strana posyp - břidlice; spodní strana odtavovací fólie; tl. 4,2 mm</t>
  </si>
  <si>
    <t>998712202R00</t>
  </si>
  <si>
    <t>Přesun hmot pro povlakové krytiny v objektech výšky přes 6 do 12 m</t>
  </si>
  <si>
    <t>Přesun hmot</t>
  </si>
  <si>
    <t>POL7_</t>
  </si>
  <si>
    <t>50 m vodorovně</t>
  </si>
  <si>
    <t>721210822R00</t>
  </si>
  <si>
    <t>Demontáž vpusti střešní , DN 100</t>
  </si>
  <si>
    <t>kus</t>
  </si>
  <si>
    <t>800-721</t>
  </si>
  <si>
    <t>721231211RT2</t>
  </si>
  <si>
    <t>Střešní vtoky vtok střešní sanační v povlakové krytině, střecha bez tepelné izolace, D 75 mm, včetně dodávky materiálu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</si>
  <si>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</si>
  <si>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</si>
  <si>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</si>
  <si>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762341210RT2</t>
  </si>
  <si>
    <t>Montáž bednění střech rovných o sklonu do 60° z prken hrubých na sraz tloušťky do 32 mm včetně vyřezání otvorů , včetně dodávky prken tloušťky 24 mm</t>
  </si>
  <si>
    <t>800-762</t>
  </si>
  <si>
    <t>762342203RT4</t>
  </si>
  <si>
    <t>Montáž laťování střech o sklonu do 60° při vzdálenost latí přes 220 do 360 mm, včetně dodávky latí 40/60 mm</t>
  </si>
  <si>
    <t>762341811R00</t>
  </si>
  <si>
    <t>Demontáž bednění a laťování bednění střech rovných, obloukových, o sklonu do 60 stupňů včetně všech nadstřešních konstrukcí z prken hrubých</t>
  </si>
  <si>
    <t>765799231R00</t>
  </si>
  <si>
    <t>Montáž ostatních konstrukcí na střeše montáž kontralaťování při vzdálenosti latí do 1 m</t>
  </si>
  <si>
    <t>800-765</t>
  </si>
  <si>
    <t>998762202R00</t>
  </si>
  <si>
    <t>Přesun hmot pro konstrukce tesařské v objektech výšky do 12 m</t>
  </si>
  <si>
    <t>764430220R00</t>
  </si>
  <si>
    <t>Oplechování zdí a nadezdívek z pozinkovaného plechu výroba a montáž _x000D_
 rš 330 mm</t>
  </si>
  <si>
    <t>800-764</t>
  </si>
  <si>
    <t>včetně rohů</t>
  </si>
  <si>
    <t>764816420R00</t>
  </si>
  <si>
    <t xml:space="preserve">Oplechování  okapnice, z lakovaného pozinkovaného plechu, rš 200 mm, dodávka a montáž </t>
  </si>
  <si>
    <t>včetně zhotovení rohů, spojů a dilatací</t>
  </si>
  <si>
    <t>764817125RT2</t>
  </si>
  <si>
    <t>Oplechování  zdí (atik), z lakovaného pozinkovaného plechu, rš 250 mm, dodávka + montáž lepením</t>
  </si>
  <si>
    <t>764817133RT2</t>
  </si>
  <si>
    <t>Oplechování  zdí (atik), z lakovaného pozinkovaného plechu, rš 330 mm, dodávka + montáž lepením</t>
  </si>
  <si>
    <t>764819212R00</t>
  </si>
  <si>
    <t>Odpadní trouby kruhové, průměr 100 mm, z lakovaného pozinkovaného plechu,  , dodávka a montáž</t>
  </si>
  <si>
    <t>764819213R00</t>
  </si>
  <si>
    <t>Odpadní trouby kruhové, průměr 120 mm, z lakovaného pozinkovaného plechu,  , dodávka a montáž</t>
  </si>
  <si>
    <t>764815212R00</t>
  </si>
  <si>
    <t>Žlaby podokapní půlkruhové, z lakovaného pozinkovaného plechu, rš 330 mm, dodávka a montáž</t>
  </si>
  <si>
    <t>včetně háků, čel, rohů, rovných hrdel a dilatací</t>
  </si>
  <si>
    <t>764815215R00</t>
  </si>
  <si>
    <t>Žlaby podokapní půlkruhové, z lakovaného pozinkovaného plechu, rš 400 mm, dodávka a montáž</t>
  </si>
  <si>
    <t>764815810R00</t>
  </si>
  <si>
    <t>Ostatní prvky ke žlabům a odpadním troubám kotlík žlabový oválného tvaru o rozměru 310/100 mm, z lakovaného pozinkovaného plechu,  , dodávka a montáž</t>
  </si>
  <si>
    <t>764919931R00</t>
  </si>
  <si>
    <t>Ostatní prvky ke střechám hřeben střechy, z lakovaného pozinkovaného plechu,  , montáž</t>
  </si>
  <si>
    <t>764323820R00</t>
  </si>
  <si>
    <t xml:space="preserve">Demontáž oplechování okapů na střechách s živičnou (fóliovou) krytinou, rš 250 mm,  </t>
  </si>
  <si>
    <t>764352811R00</t>
  </si>
  <si>
    <t>Demontáž žlabů podokapních půlkruhových rovných, rš 330 mm, sklonu přes 30 do 45°</t>
  </si>
  <si>
    <t>764352821R00</t>
  </si>
  <si>
    <t>Demontáž žlabů podokapních půlkruhových rovných, rš 400 a 500 mm, sklonu přes 30 do 45°</t>
  </si>
  <si>
    <t>764359811R00</t>
  </si>
  <si>
    <t>Demontáž žlabů kotlíku kónického,  , sklonu přes 30 do 45°</t>
  </si>
  <si>
    <t>764430840R00</t>
  </si>
  <si>
    <t>Demontáž oplechování zdí a nadezdívek rš od 330 do 500 mm</t>
  </si>
  <si>
    <t>764453875R00</t>
  </si>
  <si>
    <t>Demontáž odpadních trub nebo součástí odskoků, o straně nebo průměru 120, 150 a 200 mm</t>
  </si>
  <si>
    <t>764454801R00</t>
  </si>
  <si>
    <t>Demontáž odpadních trub nebo součástí trub kruhových , o průměru 75 a 100 mm</t>
  </si>
  <si>
    <t>764454802R00</t>
  </si>
  <si>
    <t>Demontáž odpadních trub nebo součástí trub kruhových , o průměru 120 mm</t>
  </si>
  <si>
    <t>764456852R00</t>
  </si>
  <si>
    <t>Demontáž odpadních trub nebo součástí kolen výtokových kruhových, o průměru 75 a 100 mm</t>
  </si>
  <si>
    <t>767392112R00</t>
  </si>
  <si>
    <t>Montáž krytiny střech plechem tvarovaným šroubováním</t>
  </si>
  <si>
    <t>800-767</t>
  </si>
  <si>
    <t>764816420RV1</t>
  </si>
  <si>
    <t>K03 OP 170Okapnice z lakovaného Pz plechu, rš 265 mm</t>
  </si>
  <si>
    <t>764919597RV1</t>
  </si>
  <si>
    <t>K06 Kotlík žlabový oválny z lak. Pz plechu 400/125</t>
  </si>
  <si>
    <t>553453098R</t>
  </si>
  <si>
    <t>šablona ocelový plech; povrch polyester, lesk; tl. povrch. úpravy 25 µm; š = 1 100 mm; tl = 0,5 mm</t>
  </si>
  <si>
    <t>553453300R</t>
  </si>
  <si>
    <t>hřebenáč ocelový plech; tl. 0,5 mm; l = 1 980 mm</t>
  </si>
  <si>
    <t>998764202R00</t>
  </si>
  <si>
    <t>Přesun hmot pro konstrukce klempířské v objektech výšky do 12 m</t>
  </si>
  <si>
    <t>765311723R00</t>
  </si>
  <si>
    <t xml:space="preserve">Krytina pálená doplňky drážková i bobrovka, větrací pás okapní 500/10 cm plastový,  </t>
  </si>
  <si>
    <t>765361810R00</t>
  </si>
  <si>
    <t>Demontáž šindelové krytiny do suti</t>
  </si>
  <si>
    <t>765901122R00</t>
  </si>
  <si>
    <t xml:space="preserve">Fólie parotěsné, difúzní a vodotěsné Fólie podstřešní difuzní na krokve,  </t>
  </si>
  <si>
    <t>998765202R00</t>
  </si>
  <si>
    <t>Přesun hmot pro krytiny tvrdé v objektech výšky do 12 m</t>
  </si>
  <si>
    <t>M21000001</t>
  </si>
  <si>
    <t>Demontáž střešní části hromosvodu</t>
  </si>
  <si>
    <t xml:space="preserve">soubor </t>
  </si>
  <si>
    <t>M21000002</t>
  </si>
  <si>
    <t>Dodávka a montáž střešní částí hromosvodu</t>
  </si>
  <si>
    <t>979011111R00</t>
  </si>
  <si>
    <t>Svislá doprava suti a vybouraných hmot za prvé podlaží nad nebo pod základním podlažím</t>
  </si>
  <si>
    <t>t</t>
  </si>
  <si>
    <t>801-3</t>
  </si>
  <si>
    <t>Přesun suti</t>
  </si>
  <si>
    <t>POL8_</t>
  </si>
  <si>
    <t>979081111RT3</t>
  </si>
  <si>
    <t>Odvoz suti a vybouraných hmot na skládku do 1 km</t>
  </si>
  <si>
    <t>979081121RT3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</si>
  <si>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</si>
  <si>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</si>
  <si>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</si>
  <si>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</si>
  <si>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</si>
  <si>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979990121R00</t>
  </si>
  <si>
    <t>Poplatek za skládku asfaltové pásy, skupina 17 03 02 z Katalogu odpadů</t>
  </si>
  <si>
    <t>005121010R</t>
  </si>
  <si>
    <t>Vybudování zařízení staveniště</t>
  </si>
  <si>
    <t>Soubor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</si>
  <si>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</si>
  <si>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</si>
  <si>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</si>
  <si>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</si>
  <si>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</si>
  <si>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</si>
  <si>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</si>
  <si>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</si>
  <si>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POL99_1</t>
  </si>
  <si>
    <t>004111020R</t>
  </si>
  <si>
    <t xml:space="preserve">Vypracování projektové dokumentace </t>
  </si>
  <si>
    <t>POL99_8</t>
  </si>
  <si>
    <t>005211080R</t>
  </si>
  <si>
    <t xml:space="preserve">Bezpečnostní a hygienická opatření na staveništi </t>
  </si>
  <si>
    <t>SUM</t>
  </si>
  <si>
    <t>END</t>
  </si>
  <si>
    <t>TURČINA s.r.o.</t>
  </si>
  <si>
    <t xml:space="preserve">Dělnická 544/53, Havířov - Pr.Suchá </t>
  </si>
  <si>
    <t>735 64</t>
  </si>
  <si>
    <t>CZ25886550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</si>
</sst>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kr6cYTVRWfJhattHjUvxV1PKO16+9Z39NE4av6cOOuyYGqmim5KJmkl6ritbcjcHSPnDVn4hV5ImEbgTepiQCQ==" saltValue="3ppSdNxSs0TW/G2v2Q5b6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topLeftCell="B1" workbookViewId="0"/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8" t="s">
        <v>22</v>
      </c>
      <c r="C2" s="79"/>
      <c r="D2" s="80" t="s">
        <v>49</v>
      </c>
      <c r="E2" s="238" t="s">
        <v>50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1" t="s">
        <v>46</v>
      </c>
      <c r="F3" s="242"/>
      <c r="G3" s="242"/>
      <c r="H3" s="242"/>
      <c r="I3" s="242"/>
      <c r="J3" s="243"/>
    </row>
    <row r="4" spans="1:15" ht="23.25" customHeight="1" x14ac:dyDescent="0.2">
      <c r="A4" s="76">
        <v>2353</v>
      </c>
      <c r="B4" s="83" t="s">
        <v>48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51</v>
      </c>
      <c r="E5" s="227"/>
      <c r="F5" s="227"/>
      <c r="G5" s="227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8" t="s">
        <v>52</v>
      </c>
      <c r="E6" s="229"/>
      <c r="F6" s="229"/>
      <c r="G6" s="229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0" t="s">
        <v>53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 t="s">
        <v>297</v>
      </c>
      <c r="E11" s="245"/>
      <c r="F11" s="245"/>
      <c r="G11" s="245"/>
      <c r="H11" s="18" t="s">
        <v>40</v>
      </c>
      <c r="I11" s="88">
        <v>25886550</v>
      </c>
      <c r="J11" s="8"/>
    </row>
    <row r="12" spans="1:15" ht="15.75" customHeight="1" x14ac:dyDescent="0.2">
      <c r="A12" s="2"/>
      <c r="B12" s="28"/>
      <c r="C12" s="55"/>
      <c r="D12" s="220" t="s">
        <v>298</v>
      </c>
      <c r="E12" s="220"/>
      <c r="F12" s="220"/>
      <c r="G12" s="220"/>
      <c r="H12" s="18" t="s">
        <v>34</v>
      </c>
      <c r="I12" s="88" t="s">
        <v>300</v>
      </c>
      <c r="J12" s="8"/>
    </row>
    <row r="13" spans="1:15" ht="15.75" customHeight="1" x14ac:dyDescent="0.2">
      <c r="A13" s="2"/>
      <c r="B13" s="29"/>
      <c r="C13" s="56"/>
      <c r="D13" s="87" t="s">
        <v>299</v>
      </c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SUMIF(F50:F59,A16,I50:I59)+SUMIF(F50:F59,"PSU",I50:I59)</f>
        <v>165402.29999999999</v>
      </c>
      <c r="J16" s="211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SUMIF(F50:F59,A17,I50:I59)</f>
        <v>1506982.96</v>
      </c>
      <c r="J17" s="211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SUMIF(F50:F59,A18,I50:I59)</f>
        <v>38480</v>
      </c>
      <c r="J18" s="211"/>
    </row>
    <row r="19" spans="1:10" ht="23.25" customHeight="1" x14ac:dyDescent="0.2">
      <c r="A19" s="145" t="s">
        <v>80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SUMIF(F50:F59,A19,I50:I59)</f>
        <v>30000</v>
      </c>
      <c r="J19" s="211"/>
    </row>
    <row r="20" spans="1:10" ht="23.25" customHeight="1" x14ac:dyDescent="0.2">
      <c r="A20" s="145" t="s">
        <v>81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SUMIF(F50:F59,A20,I50:I59)</f>
        <v>4000</v>
      </c>
      <c r="J20" s="21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48"/>
      <c r="G21" s="212"/>
      <c r="H21" s="248"/>
      <c r="I21" s="212">
        <f>SUM(I16:J20)</f>
        <v>1744865.26</v>
      </c>
      <c r="J21" s="2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5">
        <f>I23*E23/100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7">
        <f>ZakladDPHZaklVypocet</f>
        <v>1744865.26</v>
      </c>
      <c r="H25" s="208"/>
      <c r="I25" s="20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I25*E25/100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1744865.26</v>
      </c>
      <c r="B27" s="31" t="s">
        <v>4</v>
      </c>
      <c r="C27" s="70"/>
      <c r="D27" s="71"/>
      <c r="E27" s="70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 x14ac:dyDescent="0.25">
      <c r="A28" s="2">
        <f>(A27-INT(A27))*100</f>
        <v>26.000000000931323</v>
      </c>
      <c r="B28" s="119" t="s">
        <v>23</v>
      </c>
      <c r="C28" s="120"/>
      <c r="D28" s="120"/>
      <c r="E28" s="121"/>
      <c r="F28" s="122"/>
      <c r="G28" s="215">
        <f>A27</f>
        <v>1744865.26</v>
      </c>
      <c r="H28" s="215"/>
      <c r="I28" s="215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14">
        <f>ZakladDPHSni+DPHSni+ZakladDPHZakl+DPHZakl+Zaokrouhleni</f>
        <v>1744865.26</v>
      </c>
      <c r="H29" s="214"/>
      <c r="I29" s="214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57</v>
      </c>
      <c r="C39" s="200"/>
      <c r="D39" s="200"/>
      <c r="E39" s="200"/>
      <c r="F39" s="103">
        <f>'SO01 1 Pol'!AE108</f>
        <v>0</v>
      </c>
      <c r="G39" s="104">
        <f>'SO01 1 Pol'!AF108</f>
        <v>1744865.26</v>
      </c>
      <c r="H39" s="105"/>
      <c r="I39" s="106">
        <f>F39+G39+H39</f>
        <v>1744865.26</v>
      </c>
      <c r="J39" s="107">
        <f>IF(CenaCelkemVypocet=0,"",I39/CenaCelkemVypocet*100)</f>
        <v>100</v>
      </c>
    </row>
    <row r="40" spans="1:10" ht="25.5" hidden="1" customHeight="1" x14ac:dyDescent="0.2">
      <c r="A40" s="91">
        <v>2</v>
      </c>
      <c r="B40" s="108"/>
      <c r="C40" s="201" t="s">
        <v>58</v>
      </c>
      <c r="D40" s="201"/>
      <c r="E40" s="201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45</v>
      </c>
      <c r="C41" s="201" t="s">
        <v>46</v>
      </c>
      <c r="D41" s="201"/>
      <c r="E41" s="201"/>
      <c r="F41" s="109">
        <f>'SO01 1 Pol'!AE108</f>
        <v>0</v>
      </c>
      <c r="G41" s="110">
        <f>'SO01 1 Pol'!AF108</f>
        <v>1744865.26</v>
      </c>
      <c r="H41" s="110"/>
      <c r="I41" s="111">
        <f>F41+G41+H41</f>
        <v>1744865.26</v>
      </c>
      <c r="J41" s="112">
        <f>IF(CenaCelkemVypocet=0,"",I41/CenaCelkemVypocet*100)</f>
        <v>100</v>
      </c>
    </row>
    <row r="42" spans="1:10" ht="25.5" hidden="1" customHeight="1" x14ac:dyDescent="0.2">
      <c r="A42" s="91">
        <v>3</v>
      </c>
      <c r="B42" s="113" t="s">
        <v>43</v>
      </c>
      <c r="C42" s="200" t="s">
        <v>44</v>
      </c>
      <c r="D42" s="200"/>
      <c r="E42" s="200"/>
      <c r="F42" s="114">
        <f>'SO01 1 Pol'!AE108</f>
        <v>0</v>
      </c>
      <c r="G42" s="105">
        <f>'SO01 1 Pol'!AF108</f>
        <v>1744865.26</v>
      </c>
      <c r="H42" s="105"/>
      <c r="I42" s="106">
        <f>F42+G42+H42</f>
        <v>1744865.26</v>
      </c>
      <c r="J42" s="107">
        <f>IF(CenaCelkemVypocet=0,"",I42/CenaCelkemVypocet*100)</f>
        <v>100</v>
      </c>
    </row>
    <row r="43" spans="1:10" ht="25.5" hidden="1" customHeight="1" x14ac:dyDescent="0.2">
      <c r="A43" s="91"/>
      <c r="B43" s="202" t="s">
        <v>59</v>
      </c>
      <c r="C43" s="203"/>
      <c r="D43" s="203"/>
      <c r="E43" s="203"/>
      <c r="F43" s="115">
        <f>SUMIF(A39:A42,"=1",F39:F42)</f>
        <v>0</v>
      </c>
      <c r="G43" s="116">
        <f>SUMIF(A39:A42,"=1",G39:G42)</f>
        <v>1744865.26</v>
      </c>
      <c r="H43" s="116">
        <f>SUMIF(A39:A42,"=1",H39:H42)</f>
        <v>0</v>
      </c>
      <c r="I43" s="117">
        <f>SUMIF(A39:A42,"=1",I39:I42)</f>
        <v>1744865.26</v>
      </c>
      <c r="J43" s="118">
        <f>SUMIF(A39:A42,"=1",J39:J42)</f>
        <v>100</v>
      </c>
    </row>
    <row r="47" spans="1:10" ht="15.75" x14ac:dyDescent="0.25">
      <c r="B47" s="127" t="s">
        <v>61</v>
      </c>
    </row>
    <row r="49" spans="1:10" ht="25.5" customHeight="1" x14ac:dyDescent="0.2">
      <c r="A49" s="129"/>
      <c r="B49" s="132" t="s">
        <v>17</v>
      </c>
      <c r="C49" s="132" t="s">
        <v>5</v>
      </c>
      <c r="D49" s="133"/>
      <c r="E49" s="133"/>
      <c r="F49" s="134" t="s">
        <v>62</v>
      </c>
      <c r="G49" s="134"/>
      <c r="H49" s="134"/>
      <c r="I49" s="134" t="s">
        <v>29</v>
      </c>
      <c r="J49" s="134" t="s">
        <v>0</v>
      </c>
    </row>
    <row r="50" spans="1:10" ht="36.75" customHeight="1" x14ac:dyDescent="0.2">
      <c r="A50" s="130"/>
      <c r="B50" s="135" t="s">
        <v>63</v>
      </c>
      <c r="C50" s="198" t="s">
        <v>64</v>
      </c>
      <c r="D50" s="199"/>
      <c r="E50" s="199"/>
      <c r="F50" s="141" t="s">
        <v>24</v>
      </c>
      <c r="G50" s="142"/>
      <c r="H50" s="142"/>
      <c r="I50" s="142">
        <f>'SO01 1 Pol'!G8</f>
        <v>118881.60000000001</v>
      </c>
      <c r="J50" s="139">
        <f>IF(I60=0,"",I50/I60*100)</f>
        <v>6.8132252229034584</v>
      </c>
    </row>
    <row r="51" spans="1:10" ht="36.75" customHeight="1" x14ac:dyDescent="0.2">
      <c r="A51" s="130"/>
      <c r="B51" s="135" t="s">
        <v>65</v>
      </c>
      <c r="C51" s="198" t="s">
        <v>66</v>
      </c>
      <c r="D51" s="199"/>
      <c r="E51" s="199"/>
      <c r="F51" s="141" t="s">
        <v>25</v>
      </c>
      <c r="G51" s="142"/>
      <c r="H51" s="142"/>
      <c r="I51" s="142">
        <f>'SO01 1 Pol'!G14</f>
        <v>150341.77000000002</v>
      </c>
      <c r="J51" s="139">
        <f>IF(I60=0,"",I51/I60*100)</f>
        <v>8.6162395141043735</v>
      </c>
    </row>
    <row r="52" spans="1:10" ht="36.75" customHeight="1" x14ac:dyDescent="0.2">
      <c r="A52" s="130"/>
      <c r="B52" s="135" t="s">
        <v>67</v>
      </c>
      <c r="C52" s="198" t="s">
        <v>68</v>
      </c>
      <c r="D52" s="199"/>
      <c r="E52" s="199"/>
      <c r="F52" s="141" t="s">
        <v>25</v>
      </c>
      <c r="G52" s="142"/>
      <c r="H52" s="142"/>
      <c r="I52" s="142">
        <f>'SO01 1 Pol'!G38</f>
        <v>4290</v>
      </c>
      <c r="J52" s="139">
        <f>IF(I60=0,"",I52/I60*100)</f>
        <v>0.24586425659021946</v>
      </c>
    </row>
    <row r="53" spans="1:10" ht="36.75" customHeight="1" x14ac:dyDescent="0.2">
      <c r="A53" s="130"/>
      <c r="B53" s="135" t="s">
        <v>69</v>
      </c>
      <c r="C53" s="198" t="s">
        <v>70</v>
      </c>
      <c r="D53" s="199"/>
      <c r="E53" s="199"/>
      <c r="F53" s="141" t="s">
        <v>25</v>
      </c>
      <c r="G53" s="142"/>
      <c r="H53" s="142"/>
      <c r="I53" s="142">
        <f>'SO01 1 Pol'!G43</f>
        <v>253880.46</v>
      </c>
      <c r="J53" s="139">
        <f>IF(I60=0,"",I53/I60*100)</f>
        <v>14.550146983842179</v>
      </c>
    </row>
    <row r="54" spans="1:10" ht="36.75" customHeight="1" x14ac:dyDescent="0.2">
      <c r="A54" s="130"/>
      <c r="B54" s="135" t="s">
        <v>71</v>
      </c>
      <c r="C54" s="198" t="s">
        <v>72</v>
      </c>
      <c r="D54" s="199"/>
      <c r="E54" s="199"/>
      <c r="F54" s="141" t="s">
        <v>25</v>
      </c>
      <c r="G54" s="142"/>
      <c r="H54" s="142"/>
      <c r="I54" s="142">
        <f>'SO01 1 Pol'!G50</f>
        <v>979945.58000000007</v>
      </c>
      <c r="J54" s="139">
        <f>IF(I60=0,"",I54/I60*100)</f>
        <v>56.161676346287045</v>
      </c>
    </row>
    <row r="55" spans="1:10" ht="36.75" customHeight="1" x14ac:dyDescent="0.2">
      <c r="A55" s="130"/>
      <c r="B55" s="135" t="s">
        <v>73</v>
      </c>
      <c r="C55" s="198" t="s">
        <v>74</v>
      </c>
      <c r="D55" s="199"/>
      <c r="E55" s="199"/>
      <c r="F55" s="141" t="s">
        <v>25</v>
      </c>
      <c r="G55" s="142"/>
      <c r="H55" s="142"/>
      <c r="I55" s="142">
        <f>'SO01 1 Pol'!G83</f>
        <v>118525.15</v>
      </c>
      <c r="J55" s="139">
        <f>IF(I60=0,"",I55/I60*100)</f>
        <v>6.7927967114205705</v>
      </c>
    </row>
    <row r="56" spans="1:10" ht="36.75" customHeight="1" x14ac:dyDescent="0.2">
      <c r="A56" s="130"/>
      <c r="B56" s="135" t="s">
        <v>75</v>
      </c>
      <c r="C56" s="198" t="s">
        <v>76</v>
      </c>
      <c r="D56" s="199"/>
      <c r="E56" s="199"/>
      <c r="F56" s="141" t="s">
        <v>26</v>
      </c>
      <c r="G56" s="142"/>
      <c r="H56" s="142"/>
      <c r="I56" s="142">
        <f>'SO01 1 Pol'!G89</f>
        <v>38480</v>
      </c>
      <c r="J56" s="139">
        <f>IF(I60=0,"",I56/I60*100)</f>
        <v>2.2053278772940899</v>
      </c>
    </row>
    <row r="57" spans="1:10" ht="36.75" customHeight="1" x14ac:dyDescent="0.2">
      <c r="A57" s="130"/>
      <c r="B57" s="135" t="s">
        <v>77</v>
      </c>
      <c r="C57" s="198" t="s">
        <v>78</v>
      </c>
      <c r="D57" s="199"/>
      <c r="E57" s="199"/>
      <c r="F57" s="141" t="s">
        <v>79</v>
      </c>
      <c r="G57" s="142"/>
      <c r="H57" s="142"/>
      <c r="I57" s="142">
        <f>'SO01 1 Pol'!G92</f>
        <v>46520.7</v>
      </c>
      <c r="J57" s="139">
        <f>IF(I60=0,"",I57/I60*100)</f>
        <v>2.6661485598034083</v>
      </c>
    </row>
    <row r="58" spans="1:10" ht="36.75" customHeight="1" x14ac:dyDescent="0.2">
      <c r="A58" s="130"/>
      <c r="B58" s="135" t="s">
        <v>80</v>
      </c>
      <c r="C58" s="198" t="s">
        <v>27</v>
      </c>
      <c r="D58" s="199"/>
      <c r="E58" s="199"/>
      <c r="F58" s="141" t="s">
        <v>80</v>
      </c>
      <c r="G58" s="142"/>
      <c r="H58" s="142"/>
      <c r="I58" s="142">
        <f>'SO01 1 Pol'!G99</f>
        <v>30000</v>
      </c>
      <c r="J58" s="139">
        <f>IF(I60=0,"",I58/I60*100)</f>
        <v>1.7193304656658703</v>
      </c>
    </row>
    <row r="59" spans="1:10" ht="36.75" customHeight="1" x14ac:dyDescent="0.2">
      <c r="A59" s="130"/>
      <c r="B59" s="135" t="s">
        <v>81</v>
      </c>
      <c r="C59" s="198" t="s">
        <v>28</v>
      </c>
      <c r="D59" s="199"/>
      <c r="E59" s="199"/>
      <c r="F59" s="141" t="s">
        <v>81</v>
      </c>
      <c r="G59" s="142"/>
      <c r="H59" s="142"/>
      <c r="I59" s="142">
        <f>'SO01 1 Pol'!G104</f>
        <v>4000</v>
      </c>
      <c r="J59" s="139">
        <f>IF(I60=0,"",I59/I60*100)</f>
        <v>0.2292440620887827</v>
      </c>
    </row>
    <row r="60" spans="1:10" ht="25.5" customHeight="1" x14ac:dyDescent="0.2">
      <c r="A60" s="131"/>
      <c r="B60" s="136" t="s">
        <v>1</v>
      </c>
      <c r="C60" s="137"/>
      <c r="D60" s="138"/>
      <c r="E60" s="138"/>
      <c r="F60" s="143"/>
      <c r="G60" s="144"/>
      <c r="H60" s="144"/>
      <c r="I60" s="144">
        <f>SUM(I50:I59)</f>
        <v>1744865.26</v>
      </c>
      <c r="J60" s="140">
        <f>SUM(J50:J59)</f>
        <v>100</v>
      </c>
    </row>
    <row r="61" spans="1:10" x14ac:dyDescent="0.2">
      <c r="F61" s="89"/>
      <c r="G61" s="89"/>
      <c r="H61" s="89"/>
      <c r="I61" s="89"/>
      <c r="J61" s="90"/>
    </row>
    <row r="62" spans="1:10" x14ac:dyDescent="0.2">
      <c r="F62" s="89"/>
      <c r="G62" s="89"/>
      <c r="H62" s="89"/>
      <c r="I62" s="89"/>
      <c r="J62" s="90"/>
    </row>
    <row r="63" spans="1:10" x14ac:dyDescent="0.2">
      <c r="F63" s="89"/>
      <c r="G63" s="89"/>
      <c r="H63" s="89"/>
      <c r="I63" s="89"/>
      <c r="J63" s="90"/>
    </row>
  </sheetData>
  <sheetProtection algorithmName="SHA-512" hashValue="XLiL7zvZfAWab75BFtiXrQf6u2LPFNyQpoUaDi3bDZoO80CEonyDW6dn41sUEWEsVjPrSwXH//78A3oHOgM2cg==" saltValue="NSvF2rJWNK+PHsfHYsIu1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nFy8BPJ4GqNv9tfa2KHum08HhvOtQn3vPDUIq40dsVV4RozU2z62zfcze5+neLP7x+RHjP9C/5tUGQOckGubZA==" saltValue="N84+yejVHqYev88ApihDT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topLeftCell="A71" workbookViewId="0">
      <selection activeCell="F80" sqref="F80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82</v>
      </c>
      <c r="B1" s="257"/>
      <c r="C1" s="257"/>
      <c r="D1" s="257"/>
      <c r="E1" s="257"/>
      <c r="F1" s="257"/>
      <c r="G1" s="257"/>
      <c r="AG1" t="s">
        <v>83</v>
      </c>
    </row>
    <row r="2" spans="1:60" ht="25.15" customHeight="1" x14ac:dyDescent="0.2">
      <c r="A2" s="146" t="s">
        <v>7</v>
      </c>
      <c r="B2" s="49" t="s">
        <v>49</v>
      </c>
      <c r="C2" s="258" t="s">
        <v>50</v>
      </c>
      <c r="D2" s="259"/>
      <c r="E2" s="259"/>
      <c r="F2" s="259"/>
      <c r="G2" s="260"/>
      <c r="AG2" t="s">
        <v>84</v>
      </c>
    </row>
    <row r="3" spans="1:60" ht="25.15" customHeight="1" x14ac:dyDescent="0.2">
      <c r="A3" s="146" t="s">
        <v>8</v>
      </c>
      <c r="B3" s="49" t="s">
        <v>45</v>
      </c>
      <c r="C3" s="258" t="s">
        <v>46</v>
      </c>
      <c r="D3" s="259"/>
      <c r="E3" s="259"/>
      <c r="F3" s="259"/>
      <c r="G3" s="260"/>
      <c r="AC3" s="128" t="s">
        <v>84</v>
      </c>
      <c r="AG3" t="s">
        <v>85</v>
      </c>
    </row>
    <row r="4" spans="1:60" ht="25.15" customHeight="1" x14ac:dyDescent="0.2">
      <c r="A4" s="147" t="s">
        <v>9</v>
      </c>
      <c r="B4" s="148" t="s">
        <v>43</v>
      </c>
      <c r="C4" s="261" t="s">
        <v>44</v>
      </c>
      <c r="D4" s="262"/>
      <c r="E4" s="262"/>
      <c r="F4" s="262"/>
      <c r="G4" s="263"/>
      <c r="AG4" t="s">
        <v>86</v>
      </c>
    </row>
    <row r="5" spans="1:60" x14ac:dyDescent="0.2">
      <c r="D5" s="10"/>
    </row>
    <row r="6" spans="1:60" ht="38.25" x14ac:dyDescent="0.2">
      <c r="A6" s="150" t="s">
        <v>87</v>
      </c>
      <c r="B6" s="152" t="s">
        <v>88</v>
      </c>
      <c r="C6" s="152" t="s">
        <v>89</v>
      </c>
      <c r="D6" s="151" t="s">
        <v>90</v>
      </c>
      <c r="E6" s="150" t="s">
        <v>91</v>
      </c>
      <c r="F6" s="149" t="s">
        <v>92</v>
      </c>
      <c r="G6" s="150" t="s">
        <v>29</v>
      </c>
      <c r="H6" s="153" t="s">
        <v>30</v>
      </c>
      <c r="I6" s="153" t="s">
        <v>93</v>
      </c>
      <c r="J6" s="153" t="s">
        <v>31</v>
      </c>
      <c r="K6" s="153" t="s">
        <v>94</v>
      </c>
      <c r="L6" s="153" t="s">
        <v>95</v>
      </c>
      <c r="M6" s="153" t="s">
        <v>96</v>
      </c>
      <c r="N6" s="153" t="s">
        <v>97</v>
      </c>
      <c r="O6" s="153" t="s">
        <v>98</v>
      </c>
      <c r="P6" s="153" t="s">
        <v>99</v>
      </c>
      <c r="Q6" s="153" t="s">
        <v>100</v>
      </c>
      <c r="R6" s="153" t="s">
        <v>101</v>
      </c>
      <c r="S6" s="153" t="s">
        <v>102</v>
      </c>
      <c r="T6" s="153" t="s">
        <v>103</v>
      </c>
      <c r="U6" s="153" t="s">
        <v>104</v>
      </c>
      <c r="V6" s="153" t="s">
        <v>105</v>
      </c>
      <c r="W6" s="153" t="s">
        <v>106</v>
      </c>
      <c r="X6" s="153" t="s">
        <v>107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108</v>
      </c>
      <c r="B8" s="169" t="s">
        <v>63</v>
      </c>
      <c r="C8" s="190" t="s">
        <v>64</v>
      </c>
      <c r="D8" s="170"/>
      <c r="E8" s="171"/>
      <c r="F8" s="172"/>
      <c r="G8" s="172">
        <f>SUMIF(AG9:AG13,"&lt;&gt;NOR",G9:G13)</f>
        <v>118881.60000000001</v>
      </c>
      <c r="H8" s="172"/>
      <c r="I8" s="172">
        <f>SUM(I9:I13)</f>
        <v>0</v>
      </c>
      <c r="J8" s="172"/>
      <c r="K8" s="172">
        <f>SUM(K9:K13)</f>
        <v>0</v>
      </c>
      <c r="L8" s="172"/>
      <c r="M8" s="172">
        <f>SUM(M9:M13)</f>
        <v>143846.736</v>
      </c>
      <c r="N8" s="172"/>
      <c r="O8" s="172">
        <f>SUM(O9:O13)</f>
        <v>14.27</v>
      </c>
      <c r="P8" s="172"/>
      <c r="Q8" s="172">
        <f>SUM(Q9:Q13)</f>
        <v>0</v>
      </c>
      <c r="R8" s="172"/>
      <c r="S8" s="172"/>
      <c r="T8" s="173"/>
      <c r="U8" s="167"/>
      <c r="V8" s="167">
        <f>SUM(V9:V13)</f>
        <v>173.87</v>
      </c>
      <c r="W8" s="167"/>
      <c r="X8" s="167"/>
      <c r="AG8" t="s">
        <v>109</v>
      </c>
    </row>
    <row r="9" spans="1:60" ht="22.5" outlineLevel="1" x14ac:dyDescent="0.2">
      <c r="A9" s="174">
        <v>1</v>
      </c>
      <c r="B9" s="175" t="s">
        <v>110</v>
      </c>
      <c r="C9" s="191" t="s">
        <v>111</v>
      </c>
      <c r="D9" s="176" t="s">
        <v>112</v>
      </c>
      <c r="E9" s="177">
        <v>743.01</v>
      </c>
      <c r="F9" s="178">
        <v>60</v>
      </c>
      <c r="G9" s="179">
        <f>ROUND(E9*F9,2)</f>
        <v>44580.6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53942.525999999998</v>
      </c>
      <c r="N9" s="179">
        <v>1.8380000000000001E-2</v>
      </c>
      <c r="O9" s="179">
        <f>ROUND(E9*N9,2)</f>
        <v>13.66</v>
      </c>
      <c r="P9" s="179">
        <v>0</v>
      </c>
      <c r="Q9" s="179">
        <f>ROUND(E9*P9,2)</f>
        <v>0</v>
      </c>
      <c r="R9" s="179" t="s">
        <v>113</v>
      </c>
      <c r="S9" s="179" t="s">
        <v>114</v>
      </c>
      <c r="T9" s="180" t="s">
        <v>115</v>
      </c>
      <c r="U9" s="165">
        <v>0.123</v>
      </c>
      <c r="V9" s="165">
        <f>ROUND(E9*U9,2)</f>
        <v>91.39</v>
      </c>
      <c r="W9" s="165"/>
      <c r="X9" s="165" t="s">
        <v>116</v>
      </c>
      <c r="Y9" s="154"/>
      <c r="Z9" s="154"/>
      <c r="AA9" s="154"/>
      <c r="AB9" s="154"/>
      <c r="AC9" s="154"/>
      <c r="AD9" s="154"/>
      <c r="AE9" s="154"/>
      <c r="AF9" s="154"/>
      <c r="AG9" s="154" t="s">
        <v>117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55" t="s">
        <v>118</v>
      </c>
      <c r="D10" s="256"/>
      <c r="E10" s="256"/>
      <c r="F10" s="256"/>
      <c r="G10" s="256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54"/>
      <c r="Z10" s="154"/>
      <c r="AA10" s="154"/>
      <c r="AB10" s="154"/>
      <c r="AC10" s="154"/>
      <c r="AD10" s="154"/>
      <c r="AE10" s="154"/>
      <c r="AF10" s="154"/>
      <c r="AG10" s="154" t="s">
        <v>119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33.75" outlineLevel="1" x14ac:dyDescent="0.2">
      <c r="A11" s="174">
        <v>2</v>
      </c>
      <c r="B11" s="175" t="s">
        <v>120</v>
      </c>
      <c r="C11" s="191" t="s">
        <v>121</v>
      </c>
      <c r="D11" s="176" t="s">
        <v>112</v>
      </c>
      <c r="E11" s="177">
        <v>743.01</v>
      </c>
      <c r="F11" s="178">
        <v>60</v>
      </c>
      <c r="G11" s="179">
        <f>ROUND(E11*F11,2)</f>
        <v>44580.6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53942.525999999998</v>
      </c>
      <c r="N11" s="179">
        <v>8.1999999999999998E-4</v>
      </c>
      <c r="O11" s="179">
        <f>ROUND(E11*N11,2)</f>
        <v>0.61</v>
      </c>
      <c r="P11" s="179">
        <v>0</v>
      </c>
      <c r="Q11" s="179">
        <f>ROUND(E11*P11,2)</f>
        <v>0</v>
      </c>
      <c r="R11" s="179" t="s">
        <v>113</v>
      </c>
      <c r="S11" s="179" t="s">
        <v>114</v>
      </c>
      <c r="T11" s="180" t="s">
        <v>115</v>
      </c>
      <c r="U11" s="165">
        <v>6.0000000000000001E-3</v>
      </c>
      <c r="V11" s="165">
        <f>ROUND(E11*U11,2)</f>
        <v>4.46</v>
      </c>
      <c r="W11" s="165"/>
      <c r="X11" s="165" t="s">
        <v>116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117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255" t="s">
        <v>118</v>
      </c>
      <c r="D12" s="256"/>
      <c r="E12" s="256"/>
      <c r="F12" s="256"/>
      <c r="G12" s="256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54"/>
      <c r="Z12" s="154"/>
      <c r="AA12" s="154"/>
      <c r="AB12" s="154"/>
      <c r="AC12" s="154"/>
      <c r="AD12" s="154"/>
      <c r="AE12" s="154"/>
      <c r="AF12" s="154"/>
      <c r="AG12" s="154" t="s">
        <v>119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81">
        <v>3</v>
      </c>
      <c r="B13" s="182" t="s">
        <v>122</v>
      </c>
      <c r="C13" s="192" t="s">
        <v>123</v>
      </c>
      <c r="D13" s="183" t="s">
        <v>112</v>
      </c>
      <c r="E13" s="184">
        <v>743.01</v>
      </c>
      <c r="F13" s="185">
        <v>40</v>
      </c>
      <c r="G13" s="186">
        <f>ROUND(E13*F13,2)</f>
        <v>29720.400000000001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35961.684000000001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6" t="s">
        <v>113</v>
      </c>
      <c r="S13" s="186" t="s">
        <v>114</v>
      </c>
      <c r="T13" s="187" t="s">
        <v>115</v>
      </c>
      <c r="U13" s="165">
        <v>0.105</v>
      </c>
      <c r="V13" s="165">
        <f>ROUND(E13*U13,2)</f>
        <v>78.02</v>
      </c>
      <c r="W13" s="165"/>
      <c r="X13" s="165" t="s">
        <v>116</v>
      </c>
      <c r="Y13" s="154"/>
      <c r="Z13" s="154"/>
      <c r="AA13" s="154"/>
      <c r="AB13" s="154"/>
      <c r="AC13" s="154"/>
      <c r="AD13" s="154"/>
      <c r="AE13" s="154"/>
      <c r="AF13" s="154"/>
      <c r="AG13" s="154" t="s">
        <v>117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68" t="s">
        <v>108</v>
      </c>
      <c r="B14" s="169" t="s">
        <v>65</v>
      </c>
      <c r="C14" s="190" t="s">
        <v>66</v>
      </c>
      <c r="D14" s="170"/>
      <c r="E14" s="171"/>
      <c r="F14" s="172"/>
      <c r="G14" s="172">
        <f>SUMIF(AG15:AG37,"&lt;&gt;NOR",G15:G37)</f>
        <v>150341.77000000002</v>
      </c>
      <c r="H14" s="172"/>
      <c r="I14" s="172">
        <f>SUM(I15:I37)</f>
        <v>0</v>
      </c>
      <c r="J14" s="172"/>
      <c r="K14" s="172">
        <f>SUM(K15:K37)</f>
        <v>0</v>
      </c>
      <c r="L14" s="172"/>
      <c r="M14" s="172">
        <f>SUM(M15:M37)</f>
        <v>181913.5417</v>
      </c>
      <c r="N14" s="172"/>
      <c r="O14" s="172">
        <f>SUM(O15:O37)</f>
        <v>1.5</v>
      </c>
      <c r="P14" s="172"/>
      <c r="Q14" s="172">
        <f>SUM(Q15:Q37)</f>
        <v>4.26</v>
      </c>
      <c r="R14" s="172"/>
      <c r="S14" s="172"/>
      <c r="T14" s="173"/>
      <c r="U14" s="167"/>
      <c r="V14" s="167">
        <f>SUM(V15:V37)</f>
        <v>152.39000000000001</v>
      </c>
      <c r="W14" s="167"/>
      <c r="X14" s="167"/>
      <c r="AG14" t="s">
        <v>109</v>
      </c>
    </row>
    <row r="15" spans="1:60" ht="22.5" outlineLevel="1" x14ac:dyDescent="0.2">
      <c r="A15" s="181">
        <v>4</v>
      </c>
      <c r="B15" s="182" t="s">
        <v>124</v>
      </c>
      <c r="C15" s="192" t="s">
        <v>125</v>
      </c>
      <c r="D15" s="183" t="s">
        <v>112</v>
      </c>
      <c r="E15" s="184">
        <v>116.80875</v>
      </c>
      <c r="F15" s="185">
        <v>31</v>
      </c>
      <c r="G15" s="186">
        <f t="shared" ref="G15:G24" si="0">ROUND(E15*F15,2)</f>
        <v>3621.07</v>
      </c>
      <c r="H15" s="185"/>
      <c r="I15" s="186">
        <f t="shared" ref="I15:I24" si="1">ROUND(E15*H15,2)</f>
        <v>0</v>
      </c>
      <c r="J15" s="185"/>
      <c r="K15" s="186">
        <f t="shared" ref="K15:K24" si="2">ROUND(E15*J15,2)</f>
        <v>0</v>
      </c>
      <c r="L15" s="186">
        <v>21</v>
      </c>
      <c r="M15" s="186">
        <f t="shared" ref="M15:M24" si="3">G15*(1+L15/100)</f>
        <v>4381.4947000000002</v>
      </c>
      <c r="N15" s="186">
        <v>3.3E-4</v>
      </c>
      <c r="O15" s="186">
        <f t="shared" ref="O15:O24" si="4">ROUND(E15*N15,2)</f>
        <v>0.04</v>
      </c>
      <c r="P15" s="186">
        <v>0</v>
      </c>
      <c r="Q15" s="186">
        <f t="shared" ref="Q15:Q24" si="5">ROUND(E15*P15,2)</f>
        <v>0</v>
      </c>
      <c r="R15" s="186" t="s">
        <v>126</v>
      </c>
      <c r="S15" s="186" t="s">
        <v>114</v>
      </c>
      <c r="T15" s="187" t="s">
        <v>115</v>
      </c>
      <c r="U15" s="165">
        <v>2.75E-2</v>
      </c>
      <c r="V15" s="165">
        <f t="shared" ref="V15:V24" si="6">ROUND(E15*U15,2)</f>
        <v>3.21</v>
      </c>
      <c r="W15" s="165"/>
      <c r="X15" s="165" t="s">
        <v>116</v>
      </c>
      <c r="Y15" s="154"/>
      <c r="Z15" s="154"/>
      <c r="AA15" s="154"/>
      <c r="AB15" s="154"/>
      <c r="AC15" s="154"/>
      <c r="AD15" s="154"/>
      <c r="AE15" s="154"/>
      <c r="AF15" s="154"/>
      <c r="AG15" s="154" t="s">
        <v>117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33.75" outlineLevel="1" x14ac:dyDescent="0.2">
      <c r="A16" s="181">
        <v>5</v>
      </c>
      <c r="B16" s="182" t="s">
        <v>127</v>
      </c>
      <c r="C16" s="192" t="s">
        <v>128</v>
      </c>
      <c r="D16" s="183" t="s">
        <v>112</v>
      </c>
      <c r="E16" s="184">
        <v>30.1</v>
      </c>
      <c r="F16" s="185">
        <v>41</v>
      </c>
      <c r="G16" s="186">
        <f t="shared" si="0"/>
        <v>1234.0999999999999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6">
        <f t="shared" si="3"/>
        <v>1493.2609999999997</v>
      </c>
      <c r="N16" s="186">
        <v>5.1999999999999995E-4</v>
      </c>
      <c r="O16" s="186">
        <f t="shared" si="4"/>
        <v>0.02</v>
      </c>
      <c r="P16" s="186">
        <v>0</v>
      </c>
      <c r="Q16" s="186">
        <f t="shared" si="5"/>
        <v>0</v>
      </c>
      <c r="R16" s="186" t="s">
        <v>126</v>
      </c>
      <c r="S16" s="186" t="s">
        <v>114</v>
      </c>
      <c r="T16" s="187" t="s">
        <v>115</v>
      </c>
      <c r="U16" s="165">
        <v>4.9000000000000002E-2</v>
      </c>
      <c r="V16" s="165">
        <f t="shared" si="6"/>
        <v>1.47</v>
      </c>
      <c r="W16" s="165"/>
      <c r="X16" s="165" t="s">
        <v>116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117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81">
        <v>6</v>
      </c>
      <c r="B17" s="182" t="s">
        <v>129</v>
      </c>
      <c r="C17" s="192" t="s">
        <v>130</v>
      </c>
      <c r="D17" s="183" t="s">
        <v>112</v>
      </c>
      <c r="E17" s="184">
        <v>787.91</v>
      </c>
      <c r="F17" s="185">
        <v>9</v>
      </c>
      <c r="G17" s="186">
        <f t="shared" si="0"/>
        <v>7091.19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6">
        <f t="shared" si="3"/>
        <v>8580.339899999999</v>
      </c>
      <c r="N17" s="186">
        <v>0</v>
      </c>
      <c r="O17" s="186">
        <f t="shared" si="4"/>
        <v>0</v>
      </c>
      <c r="P17" s="186">
        <v>1.15E-3</v>
      </c>
      <c r="Q17" s="186">
        <f t="shared" si="5"/>
        <v>0.91</v>
      </c>
      <c r="R17" s="186" t="s">
        <v>126</v>
      </c>
      <c r="S17" s="186" t="s">
        <v>114</v>
      </c>
      <c r="T17" s="187" t="s">
        <v>115</v>
      </c>
      <c r="U17" s="165">
        <v>3.5000000000000003E-2</v>
      </c>
      <c r="V17" s="165">
        <f t="shared" si="6"/>
        <v>27.58</v>
      </c>
      <c r="W17" s="165"/>
      <c r="X17" s="165" t="s">
        <v>116</v>
      </c>
      <c r="Y17" s="154"/>
      <c r="Z17" s="154"/>
      <c r="AA17" s="154"/>
      <c r="AB17" s="154"/>
      <c r="AC17" s="154"/>
      <c r="AD17" s="154"/>
      <c r="AE17" s="154"/>
      <c r="AF17" s="154"/>
      <c r="AG17" s="154" t="s">
        <v>117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81">
        <v>7</v>
      </c>
      <c r="B18" s="182" t="s">
        <v>131</v>
      </c>
      <c r="C18" s="192" t="s">
        <v>132</v>
      </c>
      <c r="D18" s="183" t="s">
        <v>112</v>
      </c>
      <c r="E18" s="184">
        <v>116.80875</v>
      </c>
      <c r="F18" s="185">
        <v>85</v>
      </c>
      <c r="G18" s="186">
        <f t="shared" si="0"/>
        <v>9928.74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6">
        <f t="shared" si="3"/>
        <v>12013.775399999999</v>
      </c>
      <c r="N18" s="186">
        <v>4.0999999999999999E-4</v>
      </c>
      <c r="O18" s="186">
        <f t="shared" si="4"/>
        <v>0.05</v>
      </c>
      <c r="P18" s="186">
        <v>0</v>
      </c>
      <c r="Q18" s="186">
        <f t="shared" si="5"/>
        <v>0</v>
      </c>
      <c r="R18" s="186" t="s">
        <v>126</v>
      </c>
      <c r="S18" s="186" t="s">
        <v>114</v>
      </c>
      <c r="T18" s="187" t="s">
        <v>115</v>
      </c>
      <c r="U18" s="165">
        <v>0.22991</v>
      </c>
      <c r="V18" s="165">
        <f t="shared" si="6"/>
        <v>26.86</v>
      </c>
      <c r="W18" s="165"/>
      <c r="X18" s="165" t="s">
        <v>116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117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81">
        <v>8</v>
      </c>
      <c r="B19" s="182" t="s">
        <v>133</v>
      </c>
      <c r="C19" s="192" t="s">
        <v>134</v>
      </c>
      <c r="D19" s="183" t="s">
        <v>112</v>
      </c>
      <c r="E19" s="184">
        <v>30.1</v>
      </c>
      <c r="F19" s="185">
        <v>95</v>
      </c>
      <c r="G19" s="186">
        <f t="shared" si="0"/>
        <v>2859.5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3459.9949999999999</v>
      </c>
      <c r="N19" s="186">
        <v>5.8E-4</v>
      </c>
      <c r="O19" s="186">
        <f t="shared" si="4"/>
        <v>0.02</v>
      </c>
      <c r="P19" s="186">
        <v>0</v>
      </c>
      <c r="Q19" s="186">
        <f t="shared" si="5"/>
        <v>0</v>
      </c>
      <c r="R19" s="186" t="s">
        <v>126</v>
      </c>
      <c r="S19" s="186" t="s">
        <v>114</v>
      </c>
      <c r="T19" s="187" t="s">
        <v>115</v>
      </c>
      <c r="U19" s="165">
        <v>0.26600000000000001</v>
      </c>
      <c r="V19" s="165">
        <f t="shared" si="6"/>
        <v>8.01</v>
      </c>
      <c r="W19" s="165"/>
      <c r="X19" s="165" t="s">
        <v>116</v>
      </c>
      <c r="Y19" s="154"/>
      <c r="Z19" s="154"/>
      <c r="AA19" s="154"/>
      <c r="AB19" s="154"/>
      <c r="AC19" s="154"/>
      <c r="AD19" s="154"/>
      <c r="AE19" s="154"/>
      <c r="AF19" s="154"/>
      <c r="AG19" s="154" t="s">
        <v>117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81">
        <v>9</v>
      </c>
      <c r="B20" s="182" t="s">
        <v>135</v>
      </c>
      <c r="C20" s="192" t="s">
        <v>136</v>
      </c>
      <c r="D20" s="183" t="s">
        <v>112</v>
      </c>
      <c r="E20" s="184">
        <v>30.1</v>
      </c>
      <c r="F20" s="185">
        <v>18</v>
      </c>
      <c r="G20" s="186">
        <f t="shared" si="0"/>
        <v>541.79999999999995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655.57799999999997</v>
      </c>
      <c r="N20" s="186">
        <v>0</v>
      </c>
      <c r="O20" s="186">
        <f t="shared" si="4"/>
        <v>0</v>
      </c>
      <c r="P20" s="186">
        <v>1.03E-2</v>
      </c>
      <c r="Q20" s="186">
        <f t="shared" si="5"/>
        <v>0.31</v>
      </c>
      <c r="R20" s="186" t="s">
        <v>126</v>
      </c>
      <c r="S20" s="186" t="s">
        <v>114</v>
      </c>
      <c r="T20" s="187" t="s">
        <v>115</v>
      </c>
      <c r="U20" s="165">
        <v>4.4999999999999998E-2</v>
      </c>
      <c r="V20" s="165">
        <f t="shared" si="6"/>
        <v>1.35</v>
      </c>
      <c r="W20" s="165"/>
      <c r="X20" s="165" t="s">
        <v>116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117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81">
        <v>10</v>
      </c>
      <c r="B21" s="182" t="s">
        <v>137</v>
      </c>
      <c r="C21" s="192" t="s">
        <v>138</v>
      </c>
      <c r="D21" s="183" t="s">
        <v>112</v>
      </c>
      <c r="E21" s="184">
        <v>116.80875</v>
      </c>
      <c r="F21" s="185">
        <v>24</v>
      </c>
      <c r="G21" s="186">
        <f t="shared" si="0"/>
        <v>2803.41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6">
        <f t="shared" si="3"/>
        <v>3392.1261</v>
      </c>
      <c r="N21" s="186">
        <v>0</v>
      </c>
      <c r="O21" s="186">
        <f t="shared" si="4"/>
        <v>0</v>
      </c>
      <c r="P21" s="186">
        <v>1.4E-2</v>
      </c>
      <c r="Q21" s="186">
        <f t="shared" si="5"/>
        <v>1.64</v>
      </c>
      <c r="R21" s="186" t="s">
        <v>126</v>
      </c>
      <c r="S21" s="186" t="s">
        <v>114</v>
      </c>
      <c r="T21" s="187" t="s">
        <v>115</v>
      </c>
      <c r="U21" s="165">
        <v>6.5000000000000002E-2</v>
      </c>
      <c r="V21" s="165">
        <f t="shared" si="6"/>
        <v>7.59</v>
      </c>
      <c r="W21" s="165"/>
      <c r="X21" s="165" t="s">
        <v>116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117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81">
        <v>11</v>
      </c>
      <c r="B22" s="182" t="s">
        <v>139</v>
      </c>
      <c r="C22" s="192" t="s">
        <v>140</v>
      </c>
      <c r="D22" s="183" t="s">
        <v>112</v>
      </c>
      <c r="E22" s="184">
        <v>233.61750000000001</v>
      </c>
      <c r="F22" s="185">
        <v>4</v>
      </c>
      <c r="G22" s="186">
        <f t="shared" si="0"/>
        <v>934.47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1130.7086999999999</v>
      </c>
      <c r="N22" s="186">
        <v>0</v>
      </c>
      <c r="O22" s="186">
        <f t="shared" si="4"/>
        <v>0</v>
      </c>
      <c r="P22" s="186">
        <v>6.0000000000000001E-3</v>
      </c>
      <c r="Q22" s="186">
        <f t="shared" si="5"/>
        <v>1.4</v>
      </c>
      <c r="R22" s="186" t="s">
        <v>126</v>
      </c>
      <c r="S22" s="186" t="s">
        <v>114</v>
      </c>
      <c r="T22" s="187" t="s">
        <v>115</v>
      </c>
      <c r="U22" s="165">
        <v>6.0000000000000001E-3</v>
      </c>
      <c r="V22" s="165">
        <f t="shared" si="6"/>
        <v>1.4</v>
      </c>
      <c r="W22" s="165"/>
      <c r="X22" s="165" t="s">
        <v>116</v>
      </c>
      <c r="Y22" s="154"/>
      <c r="Z22" s="154"/>
      <c r="AA22" s="154"/>
      <c r="AB22" s="154"/>
      <c r="AC22" s="154"/>
      <c r="AD22" s="154"/>
      <c r="AE22" s="154"/>
      <c r="AF22" s="154"/>
      <c r="AG22" s="154" t="s">
        <v>117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81">
        <v>12</v>
      </c>
      <c r="B23" s="182" t="s">
        <v>141</v>
      </c>
      <c r="C23" s="192" t="s">
        <v>142</v>
      </c>
      <c r="D23" s="183" t="s">
        <v>112</v>
      </c>
      <c r="E23" s="184">
        <v>116.80875</v>
      </c>
      <c r="F23" s="185">
        <v>166</v>
      </c>
      <c r="G23" s="186">
        <f t="shared" si="0"/>
        <v>19390.25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6">
        <f t="shared" si="3"/>
        <v>23462.202499999999</v>
      </c>
      <c r="N23" s="186">
        <v>3.0000000000000001E-5</v>
      </c>
      <c r="O23" s="186">
        <f t="shared" si="4"/>
        <v>0</v>
      </c>
      <c r="P23" s="186">
        <v>0</v>
      </c>
      <c r="Q23" s="186">
        <f t="shared" si="5"/>
        <v>0</v>
      </c>
      <c r="R23" s="186" t="s">
        <v>126</v>
      </c>
      <c r="S23" s="186" t="s">
        <v>114</v>
      </c>
      <c r="T23" s="187" t="s">
        <v>115</v>
      </c>
      <c r="U23" s="165">
        <v>0.317</v>
      </c>
      <c r="V23" s="165">
        <f t="shared" si="6"/>
        <v>37.03</v>
      </c>
      <c r="W23" s="165"/>
      <c r="X23" s="165" t="s">
        <v>116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117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33.75" outlineLevel="1" x14ac:dyDescent="0.2">
      <c r="A24" s="174">
        <v>13</v>
      </c>
      <c r="B24" s="175" t="s">
        <v>143</v>
      </c>
      <c r="C24" s="191" t="s">
        <v>144</v>
      </c>
      <c r="D24" s="176" t="s">
        <v>145</v>
      </c>
      <c r="E24" s="177">
        <v>60.5</v>
      </c>
      <c r="F24" s="178">
        <v>135</v>
      </c>
      <c r="G24" s="179">
        <f t="shared" si="0"/>
        <v>8167.5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9882.6749999999993</v>
      </c>
      <c r="N24" s="179">
        <v>7.6000000000000004E-4</v>
      </c>
      <c r="O24" s="179">
        <f t="shared" si="4"/>
        <v>0.05</v>
      </c>
      <c r="P24" s="179">
        <v>0</v>
      </c>
      <c r="Q24" s="179">
        <f t="shared" si="5"/>
        <v>0</v>
      </c>
      <c r="R24" s="179" t="s">
        <v>126</v>
      </c>
      <c r="S24" s="179" t="s">
        <v>114</v>
      </c>
      <c r="T24" s="180" t="s">
        <v>115</v>
      </c>
      <c r="U24" s="165">
        <v>0.189</v>
      </c>
      <c r="V24" s="165">
        <f t="shared" si="6"/>
        <v>11.43</v>
      </c>
      <c r="W24" s="165"/>
      <c r="X24" s="165" t="s">
        <v>116</v>
      </c>
      <c r="Y24" s="154"/>
      <c r="Z24" s="154"/>
      <c r="AA24" s="154"/>
      <c r="AB24" s="154"/>
      <c r="AC24" s="154"/>
      <c r="AD24" s="154"/>
      <c r="AE24" s="154"/>
      <c r="AF24" s="154"/>
      <c r="AG24" s="154" t="s">
        <v>117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1"/>
      <c r="B25" s="162"/>
      <c r="C25" s="193" t="s">
        <v>146</v>
      </c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54"/>
      <c r="Z25" s="154"/>
      <c r="AA25" s="154"/>
      <c r="AB25" s="154"/>
      <c r="AC25" s="154"/>
      <c r="AD25" s="154"/>
      <c r="AE25" s="154"/>
      <c r="AF25" s="154"/>
      <c r="AG25" s="154" t="s">
        <v>119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253" t="s">
        <v>147</v>
      </c>
      <c r="D26" s="254"/>
      <c r="E26" s="254"/>
      <c r="F26" s="254"/>
      <c r="G26" s="25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54"/>
      <c r="Z26" s="154"/>
      <c r="AA26" s="154"/>
      <c r="AB26" s="154"/>
      <c r="AC26" s="154"/>
      <c r="AD26" s="154"/>
      <c r="AE26" s="154"/>
      <c r="AF26" s="154"/>
      <c r="AG26" s="154" t="s">
        <v>119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33.75" outlineLevel="1" x14ac:dyDescent="0.2">
      <c r="A27" s="174">
        <v>14</v>
      </c>
      <c r="B27" s="175" t="s">
        <v>148</v>
      </c>
      <c r="C27" s="191" t="s">
        <v>149</v>
      </c>
      <c r="D27" s="176" t="s">
        <v>145</v>
      </c>
      <c r="E27" s="177">
        <v>60.5</v>
      </c>
      <c r="F27" s="178">
        <v>135</v>
      </c>
      <c r="G27" s="179">
        <f>ROUND(E27*F27,2)</f>
        <v>8167.5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9882.6749999999993</v>
      </c>
      <c r="N27" s="179">
        <v>7.6000000000000004E-4</v>
      </c>
      <c r="O27" s="179">
        <f>ROUND(E27*N27,2)</f>
        <v>0.05</v>
      </c>
      <c r="P27" s="179">
        <v>0</v>
      </c>
      <c r="Q27" s="179">
        <f>ROUND(E27*P27,2)</f>
        <v>0</v>
      </c>
      <c r="R27" s="179" t="s">
        <v>126</v>
      </c>
      <c r="S27" s="179" t="s">
        <v>114</v>
      </c>
      <c r="T27" s="180" t="s">
        <v>115</v>
      </c>
      <c r="U27" s="165">
        <v>0.189</v>
      </c>
      <c r="V27" s="165">
        <f>ROUND(E27*U27,2)</f>
        <v>11.43</v>
      </c>
      <c r="W27" s="165"/>
      <c r="X27" s="165" t="s">
        <v>116</v>
      </c>
      <c r="Y27" s="154"/>
      <c r="Z27" s="154"/>
      <c r="AA27" s="154"/>
      <c r="AB27" s="154"/>
      <c r="AC27" s="154"/>
      <c r="AD27" s="154"/>
      <c r="AE27" s="154"/>
      <c r="AF27" s="154"/>
      <c r="AG27" s="154" t="s">
        <v>117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61"/>
      <c r="B28" s="162"/>
      <c r="C28" s="193" t="s">
        <v>146</v>
      </c>
      <c r="D28" s="163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54"/>
      <c r="Z28" s="154"/>
      <c r="AA28" s="154"/>
      <c r="AB28" s="154"/>
      <c r="AC28" s="154"/>
      <c r="AD28" s="154"/>
      <c r="AE28" s="154"/>
      <c r="AF28" s="154"/>
      <c r="AG28" s="154" t="s">
        <v>119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61"/>
      <c r="B29" s="162"/>
      <c r="C29" s="253" t="s">
        <v>147</v>
      </c>
      <c r="D29" s="254"/>
      <c r="E29" s="254"/>
      <c r="F29" s="254"/>
      <c r="G29" s="25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54"/>
      <c r="Z29" s="154"/>
      <c r="AA29" s="154"/>
      <c r="AB29" s="154"/>
      <c r="AC29" s="154"/>
      <c r="AD29" s="154"/>
      <c r="AE29" s="154"/>
      <c r="AF29" s="154"/>
      <c r="AG29" s="154" t="s">
        <v>119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ht="22.5" outlineLevel="1" x14ac:dyDescent="0.2">
      <c r="A30" s="174">
        <v>15</v>
      </c>
      <c r="B30" s="175" t="s">
        <v>150</v>
      </c>
      <c r="C30" s="191" t="s">
        <v>151</v>
      </c>
      <c r="D30" s="176" t="s">
        <v>112</v>
      </c>
      <c r="E30" s="177">
        <v>30.1</v>
      </c>
      <c r="F30" s="178">
        <v>175</v>
      </c>
      <c r="G30" s="179">
        <f>ROUND(E30*F30,2)</f>
        <v>5267.5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6373.6750000000002</v>
      </c>
      <c r="N30" s="179">
        <v>3.0000000000000001E-5</v>
      </c>
      <c r="O30" s="179">
        <f>ROUND(E30*N30,2)</f>
        <v>0</v>
      </c>
      <c r="P30" s="179">
        <v>0</v>
      </c>
      <c r="Q30" s="179">
        <f>ROUND(E30*P30,2)</f>
        <v>0</v>
      </c>
      <c r="R30" s="179" t="s">
        <v>126</v>
      </c>
      <c r="S30" s="179" t="s">
        <v>114</v>
      </c>
      <c r="T30" s="180" t="s">
        <v>115</v>
      </c>
      <c r="U30" s="165">
        <v>0.34</v>
      </c>
      <c r="V30" s="165">
        <f>ROUND(E30*U30,2)</f>
        <v>10.23</v>
      </c>
      <c r="W30" s="165"/>
      <c r="X30" s="165" t="s">
        <v>116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117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255" t="s">
        <v>152</v>
      </c>
      <c r="D31" s="256"/>
      <c r="E31" s="256"/>
      <c r="F31" s="256"/>
      <c r="G31" s="256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54"/>
      <c r="Z31" s="154"/>
      <c r="AA31" s="154"/>
      <c r="AB31" s="154"/>
      <c r="AC31" s="154"/>
      <c r="AD31" s="154"/>
      <c r="AE31" s="154"/>
      <c r="AF31" s="154"/>
      <c r="AG31" s="154" t="s">
        <v>119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81">
        <v>16</v>
      </c>
      <c r="B32" s="182" t="s">
        <v>153</v>
      </c>
      <c r="C32" s="192" t="s">
        <v>154</v>
      </c>
      <c r="D32" s="183" t="s">
        <v>145</v>
      </c>
      <c r="E32" s="184">
        <v>25.4</v>
      </c>
      <c r="F32" s="185">
        <v>135</v>
      </c>
      <c r="G32" s="186">
        <f>ROUND(E32*F32,2)</f>
        <v>3429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4149.09</v>
      </c>
      <c r="N32" s="186">
        <v>5.8E-4</v>
      </c>
      <c r="O32" s="186">
        <f>ROUND(E32*N32,2)</f>
        <v>0.01</v>
      </c>
      <c r="P32" s="186">
        <v>0</v>
      </c>
      <c r="Q32" s="186">
        <f>ROUND(E32*P32,2)</f>
        <v>0</v>
      </c>
      <c r="R32" s="186"/>
      <c r="S32" s="186" t="s">
        <v>155</v>
      </c>
      <c r="T32" s="187" t="s">
        <v>156</v>
      </c>
      <c r="U32" s="165">
        <v>0.189</v>
      </c>
      <c r="V32" s="165">
        <f>ROUND(E32*U32,2)</f>
        <v>4.8</v>
      </c>
      <c r="W32" s="165"/>
      <c r="X32" s="165" t="s">
        <v>116</v>
      </c>
      <c r="Y32" s="154"/>
      <c r="Z32" s="154"/>
      <c r="AA32" s="154"/>
      <c r="AB32" s="154"/>
      <c r="AC32" s="154"/>
      <c r="AD32" s="154"/>
      <c r="AE32" s="154"/>
      <c r="AF32" s="154"/>
      <c r="AG32" s="154" t="s">
        <v>117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81">
        <v>17</v>
      </c>
      <c r="B33" s="182" t="s">
        <v>157</v>
      </c>
      <c r="C33" s="192" t="s">
        <v>158</v>
      </c>
      <c r="D33" s="183" t="s">
        <v>159</v>
      </c>
      <c r="E33" s="184">
        <v>176.4</v>
      </c>
      <c r="F33" s="185">
        <v>42</v>
      </c>
      <c r="G33" s="186">
        <f>ROUND(E33*F33,2)</f>
        <v>7408.8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8964.6479999999992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6"/>
      <c r="S33" s="186" t="s">
        <v>155</v>
      </c>
      <c r="T33" s="187" t="s">
        <v>160</v>
      </c>
      <c r="U33" s="165">
        <v>0</v>
      </c>
      <c r="V33" s="165">
        <f>ROUND(E33*U33,2)</f>
        <v>0</v>
      </c>
      <c r="W33" s="165"/>
      <c r="X33" s="165" t="s">
        <v>116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117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81">
        <v>18</v>
      </c>
      <c r="B34" s="182" t="s">
        <v>161</v>
      </c>
      <c r="C34" s="192" t="s">
        <v>162</v>
      </c>
      <c r="D34" s="183" t="s">
        <v>112</v>
      </c>
      <c r="E34" s="184">
        <v>170.45006000000001</v>
      </c>
      <c r="F34" s="185">
        <v>222</v>
      </c>
      <c r="G34" s="186">
        <f>ROUND(E34*F34,2)</f>
        <v>37839.910000000003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45786.291100000002</v>
      </c>
      <c r="N34" s="186">
        <v>1.9499999999999999E-3</v>
      </c>
      <c r="O34" s="186">
        <f>ROUND(E34*N34,2)</f>
        <v>0.33</v>
      </c>
      <c r="P34" s="186">
        <v>0</v>
      </c>
      <c r="Q34" s="186">
        <f>ROUND(E34*P34,2)</f>
        <v>0</v>
      </c>
      <c r="R34" s="186" t="s">
        <v>163</v>
      </c>
      <c r="S34" s="186" t="s">
        <v>114</v>
      </c>
      <c r="T34" s="187" t="s">
        <v>115</v>
      </c>
      <c r="U34" s="165">
        <v>0</v>
      </c>
      <c r="V34" s="165">
        <f>ROUND(E34*U34,2)</f>
        <v>0</v>
      </c>
      <c r="W34" s="165"/>
      <c r="X34" s="165" t="s">
        <v>164</v>
      </c>
      <c r="Y34" s="154"/>
      <c r="Z34" s="154"/>
      <c r="AA34" s="154"/>
      <c r="AB34" s="154"/>
      <c r="AC34" s="154"/>
      <c r="AD34" s="154"/>
      <c r="AE34" s="154"/>
      <c r="AF34" s="154"/>
      <c r="AG34" s="154" t="s">
        <v>165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33.75" outlineLevel="1" x14ac:dyDescent="0.2">
      <c r="A35" s="174">
        <v>19</v>
      </c>
      <c r="B35" s="175" t="s">
        <v>166</v>
      </c>
      <c r="C35" s="191" t="s">
        <v>167</v>
      </c>
      <c r="D35" s="176" t="s">
        <v>112</v>
      </c>
      <c r="E35" s="177">
        <v>168.94506000000001</v>
      </c>
      <c r="F35" s="178">
        <v>145</v>
      </c>
      <c r="G35" s="179">
        <f>ROUND(E35*F35,2)</f>
        <v>24497.03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29641.406299999999</v>
      </c>
      <c r="N35" s="179">
        <v>5.4999999999999997E-3</v>
      </c>
      <c r="O35" s="179">
        <f>ROUND(E35*N35,2)</f>
        <v>0.93</v>
      </c>
      <c r="P35" s="179">
        <v>0</v>
      </c>
      <c r="Q35" s="179">
        <f>ROUND(E35*P35,2)</f>
        <v>0</v>
      </c>
      <c r="R35" s="179" t="s">
        <v>163</v>
      </c>
      <c r="S35" s="179" t="s">
        <v>114</v>
      </c>
      <c r="T35" s="180" t="s">
        <v>115</v>
      </c>
      <c r="U35" s="165">
        <v>0</v>
      </c>
      <c r="V35" s="165">
        <f>ROUND(E35*U35,2)</f>
        <v>0</v>
      </c>
      <c r="W35" s="165"/>
      <c r="X35" s="165" t="s">
        <v>164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165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1">
        <v>20</v>
      </c>
      <c r="B36" s="162" t="s">
        <v>168</v>
      </c>
      <c r="C36" s="193" t="s">
        <v>169</v>
      </c>
      <c r="D36" s="163" t="s">
        <v>0</v>
      </c>
      <c r="E36" s="188">
        <v>5</v>
      </c>
      <c r="F36" s="166">
        <v>1432</v>
      </c>
      <c r="G36" s="165">
        <f>ROUND(E36*F36,2)</f>
        <v>7160</v>
      </c>
      <c r="H36" s="166"/>
      <c r="I36" s="165">
        <f>ROUND(E36*H36,2)</f>
        <v>0</v>
      </c>
      <c r="J36" s="166"/>
      <c r="K36" s="165">
        <f>ROUND(E36*J36,2)</f>
        <v>0</v>
      </c>
      <c r="L36" s="165">
        <v>21</v>
      </c>
      <c r="M36" s="165">
        <f>G36*(1+L36/100)</f>
        <v>8663.6</v>
      </c>
      <c r="N36" s="165">
        <v>0</v>
      </c>
      <c r="O36" s="165">
        <f>ROUND(E36*N36,2)</f>
        <v>0</v>
      </c>
      <c r="P36" s="165">
        <v>0</v>
      </c>
      <c r="Q36" s="165">
        <f>ROUND(E36*P36,2)</f>
        <v>0</v>
      </c>
      <c r="R36" s="165" t="s">
        <v>126</v>
      </c>
      <c r="S36" s="165" t="s">
        <v>114</v>
      </c>
      <c r="T36" s="165" t="s">
        <v>115</v>
      </c>
      <c r="U36" s="165">
        <v>0</v>
      </c>
      <c r="V36" s="165">
        <f>ROUND(E36*U36,2)</f>
        <v>0</v>
      </c>
      <c r="W36" s="165"/>
      <c r="X36" s="165" t="s">
        <v>170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171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253" t="s">
        <v>172</v>
      </c>
      <c r="D37" s="254"/>
      <c r="E37" s="254"/>
      <c r="F37" s="254"/>
      <c r="G37" s="254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54"/>
      <c r="Z37" s="154"/>
      <c r="AA37" s="154"/>
      <c r="AB37" s="154"/>
      <c r="AC37" s="154"/>
      <c r="AD37" s="154"/>
      <c r="AE37" s="154"/>
      <c r="AF37" s="154"/>
      <c r="AG37" s="154" t="s">
        <v>119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68" t="s">
        <v>108</v>
      </c>
      <c r="B38" s="169" t="s">
        <v>67</v>
      </c>
      <c r="C38" s="190" t="s">
        <v>68</v>
      </c>
      <c r="D38" s="170"/>
      <c r="E38" s="171"/>
      <c r="F38" s="172"/>
      <c r="G38" s="172">
        <f>SUMIF(AG39:AG42,"&lt;&gt;NOR",G39:G42)</f>
        <v>4290</v>
      </c>
      <c r="H38" s="172"/>
      <c r="I38" s="172">
        <f>SUM(I39:I42)</f>
        <v>0</v>
      </c>
      <c r="J38" s="172"/>
      <c r="K38" s="172">
        <f>SUM(K39:K42)</f>
        <v>0</v>
      </c>
      <c r="L38" s="172"/>
      <c r="M38" s="172">
        <f>SUM(M39:M42)</f>
        <v>5190.9000000000005</v>
      </c>
      <c r="N38" s="172"/>
      <c r="O38" s="172">
        <f>SUM(O39:O42)</f>
        <v>0</v>
      </c>
      <c r="P38" s="172"/>
      <c r="Q38" s="172">
        <f>SUM(Q39:Q42)</f>
        <v>0.03</v>
      </c>
      <c r="R38" s="172"/>
      <c r="S38" s="172"/>
      <c r="T38" s="173"/>
      <c r="U38" s="167"/>
      <c r="V38" s="167">
        <f>SUM(V39:V42)</f>
        <v>2.23</v>
      </c>
      <c r="W38" s="167"/>
      <c r="X38" s="167"/>
      <c r="AG38" t="s">
        <v>109</v>
      </c>
    </row>
    <row r="39" spans="1:60" outlineLevel="1" x14ac:dyDescent="0.2">
      <c r="A39" s="181">
        <v>21</v>
      </c>
      <c r="B39" s="182" t="s">
        <v>173</v>
      </c>
      <c r="C39" s="192" t="s">
        <v>174</v>
      </c>
      <c r="D39" s="183" t="s">
        <v>175</v>
      </c>
      <c r="E39" s="184">
        <v>2</v>
      </c>
      <c r="F39" s="185">
        <v>155</v>
      </c>
      <c r="G39" s="186">
        <f>ROUND(E39*F39,2)</f>
        <v>310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375.09999999999997</v>
      </c>
      <c r="N39" s="186">
        <v>0</v>
      </c>
      <c r="O39" s="186">
        <f>ROUND(E39*N39,2)</f>
        <v>0</v>
      </c>
      <c r="P39" s="186">
        <v>1.7049999999999999E-2</v>
      </c>
      <c r="Q39" s="186">
        <f>ROUND(E39*P39,2)</f>
        <v>0.03</v>
      </c>
      <c r="R39" s="186" t="s">
        <v>176</v>
      </c>
      <c r="S39" s="186" t="s">
        <v>114</v>
      </c>
      <c r="T39" s="187" t="s">
        <v>115</v>
      </c>
      <c r="U39" s="165">
        <v>0.41399999999999998</v>
      </c>
      <c r="V39" s="165">
        <f>ROUND(E39*U39,2)</f>
        <v>0.83</v>
      </c>
      <c r="W39" s="165"/>
      <c r="X39" s="165" t="s">
        <v>116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117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1" x14ac:dyDescent="0.2">
      <c r="A40" s="174">
        <v>22</v>
      </c>
      <c r="B40" s="175" t="s">
        <v>177</v>
      </c>
      <c r="C40" s="191" t="s">
        <v>178</v>
      </c>
      <c r="D40" s="176" t="s">
        <v>175</v>
      </c>
      <c r="E40" s="177">
        <v>2</v>
      </c>
      <c r="F40" s="178">
        <v>1890</v>
      </c>
      <c r="G40" s="179">
        <f>ROUND(E40*F40,2)</f>
        <v>3780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4573.8</v>
      </c>
      <c r="N40" s="179">
        <v>1.7099999999999999E-3</v>
      </c>
      <c r="O40" s="179">
        <f>ROUND(E40*N40,2)</f>
        <v>0</v>
      </c>
      <c r="P40" s="179">
        <v>0</v>
      </c>
      <c r="Q40" s="179">
        <f>ROUND(E40*P40,2)</f>
        <v>0</v>
      </c>
      <c r="R40" s="179" t="s">
        <v>176</v>
      </c>
      <c r="S40" s="179" t="s">
        <v>114</v>
      </c>
      <c r="T40" s="180" t="s">
        <v>115</v>
      </c>
      <c r="U40" s="165">
        <v>0.7</v>
      </c>
      <c r="V40" s="165">
        <f>ROUND(E40*U40,2)</f>
        <v>1.4</v>
      </c>
      <c r="W40" s="165"/>
      <c r="X40" s="165" t="s">
        <v>116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117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1">
        <v>23</v>
      </c>
      <c r="B41" s="162" t="s">
        <v>179</v>
      </c>
      <c r="C41" s="193" t="s">
        <v>180</v>
      </c>
      <c r="D41" s="163" t="s">
        <v>0</v>
      </c>
      <c r="E41" s="188">
        <v>5</v>
      </c>
      <c r="F41" s="166">
        <v>40</v>
      </c>
      <c r="G41" s="165">
        <f>ROUND(E41*F41,2)</f>
        <v>200</v>
      </c>
      <c r="H41" s="166"/>
      <c r="I41" s="165">
        <f>ROUND(E41*H41,2)</f>
        <v>0</v>
      </c>
      <c r="J41" s="166"/>
      <c r="K41" s="165">
        <f>ROUND(E41*J41,2)</f>
        <v>0</v>
      </c>
      <c r="L41" s="165">
        <v>21</v>
      </c>
      <c r="M41" s="165">
        <f>G41*(1+L41/100)</f>
        <v>242</v>
      </c>
      <c r="N41" s="165">
        <v>0</v>
      </c>
      <c r="O41" s="165">
        <f>ROUND(E41*N41,2)</f>
        <v>0</v>
      </c>
      <c r="P41" s="165">
        <v>0</v>
      </c>
      <c r="Q41" s="165">
        <f>ROUND(E41*P41,2)</f>
        <v>0</v>
      </c>
      <c r="R41" s="165" t="s">
        <v>176</v>
      </c>
      <c r="S41" s="165" t="s">
        <v>114</v>
      </c>
      <c r="T41" s="165" t="s">
        <v>115</v>
      </c>
      <c r="U41" s="165">
        <v>0</v>
      </c>
      <c r="V41" s="165">
        <f>ROUND(E41*U41,2)</f>
        <v>0</v>
      </c>
      <c r="W41" s="165"/>
      <c r="X41" s="165" t="s">
        <v>170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171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253" t="s">
        <v>181</v>
      </c>
      <c r="D42" s="254"/>
      <c r="E42" s="254"/>
      <c r="F42" s="254"/>
      <c r="G42" s="254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54"/>
      <c r="Z42" s="154"/>
      <c r="AA42" s="154"/>
      <c r="AB42" s="154"/>
      <c r="AC42" s="154"/>
      <c r="AD42" s="154"/>
      <c r="AE42" s="154"/>
      <c r="AF42" s="154"/>
      <c r="AG42" s="154" t="s">
        <v>119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x14ac:dyDescent="0.2">
      <c r="A43" s="168" t="s">
        <v>108</v>
      </c>
      <c r="B43" s="169" t="s">
        <v>69</v>
      </c>
      <c r="C43" s="190" t="s">
        <v>70</v>
      </c>
      <c r="D43" s="170"/>
      <c r="E43" s="171"/>
      <c r="F43" s="172"/>
      <c r="G43" s="172">
        <f>SUMIF(AG44:AG49,"&lt;&gt;NOR",G44:G49)</f>
        <v>253880.46</v>
      </c>
      <c r="H43" s="172"/>
      <c r="I43" s="172">
        <f>SUM(I44:I49)</f>
        <v>0</v>
      </c>
      <c r="J43" s="172"/>
      <c r="K43" s="172">
        <f>SUM(K44:K49)</f>
        <v>0</v>
      </c>
      <c r="L43" s="172"/>
      <c r="M43" s="172">
        <f>SUM(M44:M49)</f>
        <v>307195.3566</v>
      </c>
      <c r="N43" s="172"/>
      <c r="O43" s="172">
        <f>SUM(O44:O49)</f>
        <v>6.04</v>
      </c>
      <c r="P43" s="172"/>
      <c r="Q43" s="172">
        <f>SUM(Q44:Q49)</f>
        <v>2.95</v>
      </c>
      <c r="R43" s="172"/>
      <c r="S43" s="172"/>
      <c r="T43" s="173"/>
      <c r="U43" s="167"/>
      <c r="V43" s="167">
        <f>SUM(V44:V49)</f>
        <v>233.22</v>
      </c>
      <c r="W43" s="167"/>
      <c r="X43" s="167"/>
      <c r="AG43" t="s">
        <v>109</v>
      </c>
    </row>
    <row r="44" spans="1:60" ht="22.5" outlineLevel="1" x14ac:dyDescent="0.2">
      <c r="A44" s="181">
        <v>24</v>
      </c>
      <c r="B44" s="182" t="s">
        <v>182</v>
      </c>
      <c r="C44" s="192" t="s">
        <v>183</v>
      </c>
      <c r="D44" s="183" t="s">
        <v>112</v>
      </c>
      <c r="E44" s="184">
        <v>196.97749999999999</v>
      </c>
      <c r="F44" s="185">
        <v>260</v>
      </c>
      <c r="G44" s="186">
        <f>ROUND(E44*F44,2)</f>
        <v>51214.15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61969.121500000001</v>
      </c>
      <c r="N44" s="186">
        <v>1.452E-2</v>
      </c>
      <c r="O44" s="186">
        <f>ROUND(E44*N44,2)</f>
        <v>2.86</v>
      </c>
      <c r="P44" s="186">
        <v>0</v>
      </c>
      <c r="Q44" s="186">
        <f>ROUND(E44*P44,2)</f>
        <v>0</v>
      </c>
      <c r="R44" s="186" t="s">
        <v>184</v>
      </c>
      <c r="S44" s="186" t="s">
        <v>114</v>
      </c>
      <c r="T44" s="187" t="s">
        <v>115</v>
      </c>
      <c r="U44" s="165">
        <v>0.27</v>
      </c>
      <c r="V44" s="165">
        <f>ROUND(E44*U44,2)</f>
        <v>53.18</v>
      </c>
      <c r="W44" s="165"/>
      <c r="X44" s="165" t="s">
        <v>116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117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1" x14ac:dyDescent="0.2">
      <c r="A45" s="181">
        <v>25</v>
      </c>
      <c r="B45" s="182" t="s">
        <v>185</v>
      </c>
      <c r="C45" s="192" t="s">
        <v>186</v>
      </c>
      <c r="D45" s="183" t="s">
        <v>112</v>
      </c>
      <c r="E45" s="184">
        <v>787.91</v>
      </c>
      <c r="F45" s="185">
        <v>196</v>
      </c>
      <c r="G45" s="186">
        <f>ROUND(E45*F45,2)</f>
        <v>154430.35999999999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186860.73559999999</v>
      </c>
      <c r="N45" s="186">
        <v>4.0299999999999997E-3</v>
      </c>
      <c r="O45" s="186">
        <f>ROUND(E45*N45,2)</f>
        <v>3.18</v>
      </c>
      <c r="P45" s="186">
        <v>0</v>
      </c>
      <c r="Q45" s="186">
        <f>ROUND(E45*P45,2)</f>
        <v>0</v>
      </c>
      <c r="R45" s="186" t="s">
        <v>184</v>
      </c>
      <c r="S45" s="186" t="s">
        <v>114</v>
      </c>
      <c r="T45" s="187" t="s">
        <v>115</v>
      </c>
      <c r="U45" s="165">
        <v>0.156</v>
      </c>
      <c r="V45" s="165">
        <f>ROUND(E45*U45,2)</f>
        <v>122.91</v>
      </c>
      <c r="W45" s="165"/>
      <c r="X45" s="165" t="s">
        <v>116</v>
      </c>
      <c r="Y45" s="154"/>
      <c r="Z45" s="154"/>
      <c r="AA45" s="154"/>
      <c r="AB45" s="154"/>
      <c r="AC45" s="154"/>
      <c r="AD45" s="154"/>
      <c r="AE45" s="154"/>
      <c r="AF45" s="154"/>
      <c r="AG45" s="154" t="s">
        <v>117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81">
        <v>26</v>
      </c>
      <c r="B46" s="182" t="s">
        <v>187</v>
      </c>
      <c r="C46" s="192" t="s">
        <v>188</v>
      </c>
      <c r="D46" s="183" t="s">
        <v>112</v>
      </c>
      <c r="E46" s="184">
        <v>196.97749999999999</v>
      </c>
      <c r="F46" s="185">
        <v>12</v>
      </c>
      <c r="G46" s="186">
        <f>ROUND(E46*F46,2)</f>
        <v>2363.73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2860.1133</v>
      </c>
      <c r="N46" s="186">
        <v>0</v>
      </c>
      <c r="O46" s="186">
        <f>ROUND(E46*N46,2)</f>
        <v>0</v>
      </c>
      <c r="P46" s="186">
        <v>1.4999999999999999E-2</v>
      </c>
      <c r="Q46" s="186">
        <f>ROUND(E46*P46,2)</f>
        <v>2.95</v>
      </c>
      <c r="R46" s="186" t="s">
        <v>184</v>
      </c>
      <c r="S46" s="186" t="s">
        <v>114</v>
      </c>
      <c r="T46" s="187" t="s">
        <v>115</v>
      </c>
      <c r="U46" s="165">
        <v>0.09</v>
      </c>
      <c r="V46" s="165">
        <f>ROUND(E46*U46,2)</f>
        <v>17.73</v>
      </c>
      <c r="W46" s="165"/>
      <c r="X46" s="165" t="s">
        <v>116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117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74">
        <v>27</v>
      </c>
      <c r="B47" s="175" t="s">
        <v>189</v>
      </c>
      <c r="C47" s="191" t="s">
        <v>190</v>
      </c>
      <c r="D47" s="176" t="s">
        <v>112</v>
      </c>
      <c r="E47" s="177">
        <v>787.91</v>
      </c>
      <c r="F47" s="178">
        <v>42</v>
      </c>
      <c r="G47" s="179">
        <f>ROUND(E47*F47,2)</f>
        <v>33092.22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40041.586199999998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 t="s">
        <v>191</v>
      </c>
      <c r="S47" s="179" t="s">
        <v>114</v>
      </c>
      <c r="T47" s="180" t="s">
        <v>156</v>
      </c>
      <c r="U47" s="165">
        <v>0.05</v>
      </c>
      <c r="V47" s="165">
        <f>ROUND(E47*U47,2)</f>
        <v>39.4</v>
      </c>
      <c r="W47" s="165"/>
      <c r="X47" s="165" t="s">
        <v>116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117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>
        <v>28</v>
      </c>
      <c r="B48" s="162" t="s">
        <v>192</v>
      </c>
      <c r="C48" s="193" t="s">
        <v>193</v>
      </c>
      <c r="D48" s="163" t="s">
        <v>0</v>
      </c>
      <c r="E48" s="188">
        <v>5</v>
      </c>
      <c r="F48" s="166">
        <v>2556</v>
      </c>
      <c r="G48" s="165">
        <f>ROUND(E48*F48,2)</f>
        <v>12780</v>
      </c>
      <c r="H48" s="166"/>
      <c r="I48" s="165">
        <f>ROUND(E48*H48,2)</f>
        <v>0</v>
      </c>
      <c r="J48" s="166"/>
      <c r="K48" s="165">
        <f>ROUND(E48*J48,2)</f>
        <v>0</v>
      </c>
      <c r="L48" s="165">
        <v>21</v>
      </c>
      <c r="M48" s="165">
        <f>G48*(1+L48/100)</f>
        <v>15463.8</v>
      </c>
      <c r="N48" s="165">
        <v>0</v>
      </c>
      <c r="O48" s="165">
        <f>ROUND(E48*N48,2)</f>
        <v>0</v>
      </c>
      <c r="P48" s="165">
        <v>0</v>
      </c>
      <c r="Q48" s="165">
        <f>ROUND(E48*P48,2)</f>
        <v>0</v>
      </c>
      <c r="R48" s="165" t="s">
        <v>184</v>
      </c>
      <c r="S48" s="165" t="s">
        <v>114</v>
      </c>
      <c r="T48" s="165" t="s">
        <v>115</v>
      </c>
      <c r="U48" s="165">
        <v>0</v>
      </c>
      <c r="V48" s="165">
        <f>ROUND(E48*U48,2)</f>
        <v>0</v>
      </c>
      <c r="W48" s="165"/>
      <c r="X48" s="165" t="s">
        <v>170</v>
      </c>
      <c r="Y48" s="154"/>
      <c r="Z48" s="154"/>
      <c r="AA48" s="154"/>
      <c r="AB48" s="154"/>
      <c r="AC48" s="154"/>
      <c r="AD48" s="154"/>
      <c r="AE48" s="154"/>
      <c r="AF48" s="154"/>
      <c r="AG48" s="154" t="s">
        <v>171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253" t="s">
        <v>172</v>
      </c>
      <c r="D49" s="254"/>
      <c r="E49" s="254"/>
      <c r="F49" s="254"/>
      <c r="G49" s="254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54"/>
      <c r="Z49" s="154"/>
      <c r="AA49" s="154"/>
      <c r="AB49" s="154"/>
      <c r="AC49" s="154"/>
      <c r="AD49" s="154"/>
      <c r="AE49" s="154"/>
      <c r="AF49" s="154"/>
      <c r="AG49" s="154" t="s">
        <v>119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x14ac:dyDescent="0.2">
      <c r="A50" s="168" t="s">
        <v>108</v>
      </c>
      <c r="B50" s="169" t="s">
        <v>71</v>
      </c>
      <c r="C50" s="190" t="s">
        <v>72</v>
      </c>
      <c r="D50" s="170"/>
      <c r="E50" s="171"/>
      <c r="F50" s="172"/>
      <c r="G50" s="172">
        <f>SUMIF(AG51:AG82,"&lt;&gt;NOR",G51:G82)</f>
        <v>979945.58000000007</v>
      </c>
      <c r="H50" s="172"/>
      <c r="I50" s="172">
        <f>SUM(I51:I82)</f>
        <v>0</v>
      </c>
      <c r="J50" s="172"/>
      <c r="K50" s="172">
        <f>SUM(K51:K82)</f>
        <v>0</v>
      </c>
      <c r="L50" s="172"/>
      <c r="M50" s="172">
        <f>SUM(M51:M82)</f>
        <v>1185734.1518000001</v>
      </c>
      <c r="N50" s="172"/>
      <c r="O50" s="172">
        <f>SUM(O51:O82)</f>
        <v>6.67</v>
      </c>
      <c r="P50" s="172"/>
      <c r="Q50" s="172">
        <f>SUM(Q51:Q82)</f>
        <v>1.59</v>
      </c>
      <c r="R50" s="172"/>
      <c r="S50" s="172"/>
      <c r="T50" s="173"/>
      <c r="U50" s="167"/>
      <c r="V50" s="167">
        <f>SUM(V51:V82)</f>
        <v>578.98</v>
      </c>
      <c r="W50" s="167"/>
      <c r="X50" s="167"/>
      <c r="AG50" t="s">
        <v>109</v>
      </c>
    </row>
    <row r="51" spans="1:60" ht="22.5" outlineLevel="1" x14ac:dyDescent="0.2">
      <c r="A51" s="174">
        <v>29</v>
      </c>
      <c r="B51" s="175" t="s">
        <v>194</v>
      </c>
      <c r="C51" s="191" t="s">
        <v>195</v>
      </c>
      <c r="D51" s="176" t="s">
        <v>145</v>
      </c>
      <c r="E51" s="177">
        <v>21.5</v>
      </c>
      <c r="F51" s="178">
        <v>365</v>
      </c>
      <c r="G51" s="179">
        <f>ROUND(E51*F51,2)</f>
        <v>7847.5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9495.4750000000004</v>
      </c>
      <c r="N51" s="179">
        <v>3.4199999999999999E-3</v>
      </c>
      <c r="O51" s="179">
        <f>ROUND(E51*N51,2)</f>
        <v>7.0000000000000007E-2</v>
      </c>
      <c r="P51" s="179">
        <v>0</v>
      </c>
      <c r="Q51" s="179">
        <f>ROUND(E51*P51,2)</f>
        <v>0</v>
      </c>
      <c r="R51" s="179" t="s">
        <v>196</v>
      </c>
      <c r="S51" s="179" t="s">
        <v>114</v>
      </c>
      <c r="T51" s="180" t="s">
        <v>115</v>
      </c>
      <c r="U51" s="165">
        <v>0.76165000000000005</v>
      </c>
      <c r="V51" s="165">
        <f>ROUND(E51*U51,2)</f>
        <v>16.38</v>
      </c>
      <c r="W51" s="165"/>
      <c r="X51" s="165" t="s">
        <v>116</v>
      </c>
      <c r="Y51" s="154"/>
      <c r="Z51" s="154"/>
      <c r="AA51" s="154"/>
      <c r="AB51" s="154"/>
      <c r="AC51" s="154"/>
      <c r="AD51" s="154"/>
      <c r="AE51" s="154"/>
      <c r="AF51" s="154"/>
      <c r="AG51" s="154" t="s">
        <v>117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255" t="s">
        <v>197</v>
      </c>
      <c r="D52" s="256"/>
      <c r="E52" s="256"/>
      <c r="F52" s="256"/>
      <c r="G52" s="256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54"/>
      <c r="Z52" s="154"/>
      <c r="AA52" s="154"/>
      <c r="AB52" s="154"/>
      <c r="AC52" s="154"/>
      <c r="AD52" s="154"/>
      <c r="AE52" s="154"/>
      <c r="AF52" s="154"/>
      <c r="AG52" s="154" t="s">
        <v>119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22.5" outlineLevel="1" x14ac:dyDescent="0.2">
      <c r="A53" s="174">
        <v>30</v>
      </c>
      <c r="B53" s="175" t="s">
        <v>198</v>
      </c>
      <c r="C53" s="191" t="s">
        <v>199</v>
      </c>
      <c r="D53" s="176" t="s">
        <v>145</v>
      </c>
      <c r="E53" s="177">
        <v>176.4</v>
      </c>
      <c r="F53" s="178">
        <v>255</v>
      </c>
      <c r="G53" s="179">
        <f>ROUND(E53*F53,2)</f>
        <v>44982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54428.22</v>
      </c>
      <c r="N53" s="179">
        <v>1.1900000000000001E-3</v>
      </c>
      <c r="O53" s="179">
        <f>ROUND(E53*N53,2)</f>
        <v>0.21</v>
      </c>
      <c r="P53" s="179">
        <v>0</v>
      </c>
      <c r="Q53" s="179">
        <f>ROUND(E53*P53,2)</f>
        <v>0</v>
      </c>
      <c r="R53" s="179" t="s">
        <v>196</v>
      </c>
      <c r="S53" s="179" t="s">
        <v>114</v>
      </c>
      <c r="T53" s="180" t="s">
        <v>115</v>
      </c>
      <c r="U53" s="165">
        <v>0.28000000000000003</v>
      </c>
      <c r="V53" s="165">
        <f>ROUND(E53*U53,2)</f>
        <v>49.39</v>
      </c>
      <c r="W53" s="165"/>
      <c r="X53" s="165" t="s">
        <v>116</v>
      </c>
      <c r="Y53" s="154"/>
      <c r="Z53" s="154"/>
      <c r="AA53" s="154"/>
      <c r="AB53" s="154"/>
      <c r="AC53" s="154"/>
      <c r="AD53" s="154"/>
      <c r="AE53" s="154"/>
      <c r="AF53" s="154"/>
      <c r="AG53" s="154" t="s">
        <v>117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255" t="s">
        <v>200</v>
      </c>
      <c r="D54" s="256"/>
      <c r="E54" s="256"/>
      <c r="F54" s="256"/>
      <c r="G54" s="256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54"/>
      <c r="Z54" s="154"/>
      <c r="AA54" s="154"/>
      <c r="AB54" s="154"/>
      <c r="AC54" s="154"/>
      <c r="AD54" s="154"/>
      <c r="AE54" s="154"/>
      <c r="AF54" s="154"/>
      <c r="AG54" s="154" t="s">
        <v>119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ht="22.5" outlineLevel="1" x14ac:dyDescent="0.2">
      <c r="A55" s="174">
        <v>31</v>
      </c>
      <c r="B55" s="175" t="s">
        <v>201</v>
      </c>
      <c r="C55" s="191" t="s">
        <v>202</v>
      </c>
      <c r="D55" s="176" t="s">
        <v>145</v>
      </c>
      <c r="E55" s="177">
        <v>20.55</v>
      </c>
      <c r="F55" s="178">
        <v>355</v>
      </c>
      <c r="G55" s="179">
        <f>ROUND(E55*F55,2)</f>
        <v>7295.25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8827.2525000000005</v>
      </c>
      <c r="N55" s="179">
        <v>1.9300000000000001E-3</v>
      </c>
      <c r="O55" s="179">
        <f>ROUND(E55*N55,2)</f>
        <v>0.04</v>
      </c>
      <c r="P55" s="179">
        <v>0</v>
      </c>
      <c r="Q55" s="179">
        <f>ROUND(E55*P55,2)</f>
        <v>0</v>
      </c>
      <c r="R55" s="179" t="s">
        <v>196</v>
      </c>
      <c r="S55" s="179" t="s">
        <v>114</v>
      </c>
      <c r="T55" s="180" t="s">
        <v>115</v>
      </c>
      <c r="U55" s="165">
        <v>0.40699999999999997</v>
      </c>
      <c r="V55" s="165">
        <f>ROUND(E55*U55,2)</f>
        <v>8.36</v>
      </c>
      <c r="W55" s="165"/>
      <c r="X55" s="165" t="s">
        <v>116</v>
      </c>
      <c r="Y55" s="154"/>
      <c r="Z55" s="154"/>
      <c r="AA55" s="154"/>
      <c r="AB55" s="154"/>
      <c r="AC55" s="154"/>
      <c r="AD55" s="154"/>
      <c r="AE55" s="154"/>
      <c r="AF55" s="154"/>
      <c r="AG55" s="154" t="s">
        <v>117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255" t="s">
        <v>200</v>
      </c>
      <c r="D56" s="256"/>
      <c r="E56" s="256"/>
      <c r="F56" s="256"/>
      <c r="G56" s="256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54"/>
      <c r="Z56" s="154"/>
      <c r="AA56" s="154"/>
      <c r="AB56" s="154"/>
      <c r="AC56" s="154"/>
      <c r="AD56" s="154"/>
      <c r="AE56" s="154"/>
      <c r="AF56" s="154"/>
      <c r="AG56" s="154" t="s">
        <v>119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ht="22.5" outlineLevel="1" x14ac:dyDescent="0.2">
      <c r="A57" s="174">
        <v>32</v>
      </c>
      <c r="B57" s="175" t="s">
        <v>203</v>
      </c>
      <c r="C57" s="191" t="s">
        <v>204</v>
      </c>
      <c r="D57" s="176" t="s">
        <v>145</v>
      </c>
      <c r="E57" s="177">
        <v>11.98</v>
      </c>
      <c r="F57" s="178">
        <v>415</v>
      </c>
      <c r="G57" s="179">
        <f>ROUND(E57*F57,2)</f>
        <v>4971.7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6015.7569999999996</v>
      </c>
      <c r="N57" s="179">
        <v>2.0600000000000002E-3</v>
      </c>
      <c r="O57" s="179">
        <f>ROUND(E57*N57,2)</f>
        <v>0.02</v>
      </c>
      <c r="P57" s="179">
        <v>0</v>
      </c>
      <c r="Q57" s="179">
        <f>ROUND(E57*P57,2)</f>
        <v>0</v>
      </c>
      <c r="R57" s="179" t="s">
        <v>196</v>
      </c>
      <c r="S57" s="179" t="s">
        <v>114</v>
      </c>
      <c r="T57" s="180" t="s">
        <v>115</v>
      </c>
      <c r="U57" s="165">
        <v>0.34</v>
      </c>
      <c r="V57" s="165">
        <f>ROUND(E57*U57,2)</f>
        <v>4.07</v>
      </c>
      <c r="W57" s="165"/>
      <c r="X57" s="165" t="s">
        <v>116</v>
      </c>
      <c r="Y57" s="154"/>
      <c r="Z57" s="154"/>
      <c r="AA57" s="154"/>
      <c r="AB57" s="154"/>
      <c r="AC57" s="154"/>
      <c r="AD57" s="154"/>
      <c r="AE57" s="154"/>
      <c r="AF57" s="154"/>
      <c r="AG57" s="154" t="s">
        <v>117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255" t="s">
        <v>200</v>
      </c>
      <c r="D58" s="256"/>
      <c r="E58" s="256"/>
      <c r="F58" s="256"/>
      <c r="G58" s="256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54"/>
      <c r="Z58" s="154"/>
      <c r="AA58" s="154"/>
      <c r="AB58" s="154"/>
      <c r="AC58" s="154"/>
      <c r="AD58" s="154"/>
      <c r="AE58" s="154"/>
      <c r="AF58" s="154"/>
      <c r="AG58" s="154" t="s">
        <v>119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ht="22.5" outlineLevel="1" x14ac:dyDescent="0.2">
      <c r="A59" s="181">
        <v>33</v>
      </c>
      <c r="B59" s="182" t="s">
        <v>205</v>
      </c>
      <c r="C59" s="192" t="s">
        <v>206</v>
      </c>
      <c r="D59" s="183" t="s">
        <v>145</v>
      </c>
      <c r="E59" s="184">
        <v>12.6</v>
      </c>
      <c r="F59" s="185">
        <v>420</v>
      </c>
      <c r="G59" s="186">
        <f>ROUND(E59*F59,2)</f>
        <v>5292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6403.32</v>
      </c>
      <c r="N59" s="186">
        <v>3.1700000000000001E-3</v>
      </c>
      <c r="O59" s="186">
        <f>ROUND(E59*N59,2)</f>
        <v>0.04</v>
      </c>
      <c r="P59" s="186">
        <v>0</v>
      </c>
      <c r="Q59" s="186">
        <f>ROUND(E59*P59,2)</f>
        <v>0</v>
      </c>
      <c r="R59" s="186" t="s">
        <v>196</v>
      </c>
      <c r="S59" s="186" t="s">
        <v>114</v>
      </c>
      <c r="T59" s="187" t="s">
        <v>115</v>
      </c>
      <c r="U59" s="165">
        <v>0.219</v>
      </c>
      <c r="V59" s="165">
        <f>ROUND(E59*U59,2)</f>
        <v>2.76</v>
      </c>
      <c r="W59" s="165"/>
      <c r="X59" s="165" t="s">
        <v>116</v>
      </c>
      <c r="Y59" s="154"/>
      <c r="Z59" s="154"/>
      <c r="AA59" s="154"/>
      <c r="AB59" s="154"/>
      <c r="AC59" s="154"/>
      <c r="AD59" s="154"/>
      <c r="AE59" s="154"/>
      <c r="AF59" s="154"/>
      <c r="AG59" s="154" t="s">
        <v>117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ht="22.5" outlineLevel="1" x14ac:dyDescent="0.2">
      <c r="A60" s="181">
        <v>34</v>
      </c>
      <c r="B60" s="182" t="s">
        <v>207</v>
      </c>
      <c r="C60" s="192" t="s">
        <v>208</v>
      </c>
      <c r="D60" s="183" t="s">
        <v>145</v>
      </c>
      <c r="E60" s="184">
        <v>42.1</v>
      </c>
      <c r="F60" s="185">
        <v>465</v>
      </c>
      <c r="G60" s="186">
        <f>ROUND(E60*F60,2)</f>
        <v>19576.5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23687.564999999999</v>
      </c>
      <c r="N60" s="186">
        <v>3.5400000000000002E-3</v>
      </c>
      <c r="O60" s="186">
        <f>ROUND(E60*N60,2)</f>
        <v>0.15</v>
      </c>
      <c r="P60" s="186">
        <v>0</v>
      </c>
      <c r="Q60" s="186">
        <f>ROUND(E60*P60,2)</f>
        <v>0</v>
      </c>
      <c r="R60" s="186" t="s">
        <v>196</v>
      </c>
      <c r="S60" s="186" t="s">
        <v>114</v>
      </c>
      <c r="T60" s="187" t="s">
        <v>115</v>
      </c>
      <c r="U60" s="165">
        <v>0.219</v>
      </c>
      <c r="V60" s="165">
        <f>ROUND(E60*U60,2)</f>
        <v>9.2200000000000006</v>
      </c>
      <c r="W60" s="165"/>
      <c r="X60" s="165" t="s">
        <v>116</v>
      </c>
      <c r="Y60" s="154"/>
      <c r="Z60" s="154"/>
      <c r="AA60" s="154"/>
      <c r="AB60" s="154"/>
      <c r="AC60" s="154"/>
      <c r="AD60" s="154"/>
      <c r="AE60" s="154"/>
      <c r="AF60" s="154"/>
      <c r="AG60" s="154" t="s">
        <v>117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22.5" outlineLevel="1" x14ac:dyDescent="0.2">
      <c r="A61" s="174">
        <v>35</v>
      </c>
      <c r="B61" s="175" t="s">
        <v>209</v>
      </c>
      <c r="C61" s="191" t="s">
        <v>210</v>
      </c>
      <c r="D61" s="176" t="s">
        <v>145</v>
      </c>
      <c r="E61" s="177">
        <v>46.35</v>
      </c>
      <c r="F61" s="178">
        <v>435</v>
      </c>
      <c r="G61" s="179">
        <f>ROUND(E61*F61,2)</f>
        <v>20162.25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24396.322499999998</v>
      </c>
      <c r="N61" s="179">
        <v>2.3999999999999998E-3</v>
      </c>
      <c r="O61" s="179">
        <f>ROUND(E61*N61,2)</f>
        <v>0.11</v>
      </c>
      <c r="P61" s="179">
        <v>0</v>
      </c>
      <c r="Q61" s="179">
        <f>ROUND(E61*P61,2)</f>
        <v>0</v>
      </c>
      <c r="R61" s="179" t="s">
        <v>196</v>
      </c>
      <c r="S61" s="179" t="s">
        <v>114</v>
      </c>
      <c r="T61" s="180" t="s">
        <v>115</v>
      </c>
      <c r="U61" s="165">
        <v>0.26</v>
      </c>
      <c r="V61" s="165">
        <f>ROUND(E61*U61,2)</f>
        <v>12.05</v>
      </c>
      <c r="W61" s="165"/>
      <c r="X61" s="165" t="s">
        <v>116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117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255" t="s">
        <v>211</v>
      </c>
      <c r="D62" s="256"/>
      <c r="E62" s="256"/>
      <c r="F62" s="256"/>
      <c r="G62" s="256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54"/>
      <c r="Z62" s="154"/>
      <c r="AA62" s="154"/>
      <c r="AB62" s="154"/>
      <c r="AC62" s="154"/>
      <c r="AD62" s="154"/>
      <c r="AE62" s="154"/>
      <c r="AF62" s="154"/>
      <c r="AG62" s="154" t="s">
        <v>119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74">
        <v>36</v>
      </c>
      <c r="B63" s="175" t="s">
        <v>212</v>
      </c>
      <c r="C63" s="191" t="s">
        <v>213</v>
      </c>
      <c r="D63" s="176" t="s">
        <v>145</v>
      </c>
      <c r="E63" s="177">
        <v>125.5</v>
      </c>
      <c r="F63" s="178">
        <v>465</v>
      </c>
      <c r="G63" s="179">
        <f>ROUND(E63*F63,2)</f>
        <v>58357.5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70612.574999999997</v>
      </c>
      <c r="N63" s="179">
        <v>5.1399999999999996E-3</v>
      </c>
      <c r="O63" s="179">
        <f>ROUND(E63*N63,2)</f>
        <v>0.65</v>
      </c>
      <c r="P63" s="179">
        <v>0</v>
      </c>
      <c r="Q63" s="179">
        <f>ROUND(E63*P63,2)</f>
        <v>0</v>
      </c>
      <c r="R63" s="179" t="s">
        <v>196</v>
      </c>
      <c r="S63" s="179" t="s">
        <v>114</v>
      </c>
      <c r="T63" s="180" t="s">
        <v>115</v>
      </c>
      <c r="U63" s="165">
        <v>0.65119000000000005</v>
      </c>
      <c r="V63" s="165">
        <f>ROUND(E63*U63,2)</f>
        <v>81.72</v>
      </c>
      <c r="W63" s="165"/>
      <c r="X63" s="165" t="s">
        <v>116</v>
      </c>
      <c r="Y63" s="154"/>
      <c r="Z63" s="154"/>
      <c r="AA63" s="154"/>
      <c r="AB63" s="154"/>
      <c r="AC63" s="154"/>
      <c r="AD63" s="154"/>
      <c r="AE63" s="154"/>
      <c r="AF63" s="154"/>
      <c r="AG63" s="154" t="s">
        <v>117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61"/>
      <c r="B64" s="162"/>
      <c r="C64" s="255" t="s">
        <v>211</v>
      </c>
      <c r="D64" s="256"/>
      <c r="E64" s="256"/>
      <c r="F64" s="256"/>
      <c r="G64" s="256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54"/>
      <c r="Z64" s="154"/>
      <c r="AA64" s="154"/>
      <c r="AB64" s="154"/>
      <c r="AC64" s="154"/>
      <c r="AD64" s="154"/>
      <c r="AE64" s="154"/>
      <c r="AF64" s="154"/>
      <c r="AG64" s="154" t="s">
        <v>119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81">
        <v>37</v>
      </c>
      <c r="B65" s="182" t="s">
        <v>214</v>
      </c>
      <c r="C65" s="192" t="s">
        <v>215</v>
      </c>
      <c r="D65" s="183" t="s">
        <v>175</v>
      </c>
      <c r="E65" s="184">
        <v>3</v>
      </c>
      <c r="F65" s="185">
        <v>35</v>
      </c>
      <c r="G65" s="186">
        <f t="shared" ref="G65:G81" si="7">ROUND(E65*F65,2)</f>
        <v>105</v>
      </c>
      <c r="H65" s="185"/>
      <c r="I65" s="186">
        <f t="shared" ref="I65:I81" si="8">ROUND(E65*H65,2)</f>
        <v>0</v>
      </c>
      <c r="J65" s="185"/>
      <c r="K65" s="186">
        <f t="shared" ref="K65:K81" si="9">ROUND(E65*J65,2)</f>
        <v>0</v>
      </c>
      <c r="L65" s="186">
        <v>21</v>
      </c>
      <c r="M65" s="186">
        <f t="shared" ref="M65:M81" si="10">G65*(1+L65/100)</f>
        <v>127.05</v>
      </c>
      <c r="N65" s="186">
        <v>4.0000000000000002E-4</v>
      </c>
      <c r="O65" s="186">
        <f t="shared" ref="O65:O81" si="11">ROUND(E65*N65,2)</f>
        <v>0</v>
      </c>
      <c r="P65" s="186">
        <v>0</v>
      </c>
      <c r="Q65" s="186">
        <f t="shared" ref="Q65:Q81" si="12">ROUND(E65*P65,2)</f>
        <v>0</v>
      </c>
      <c r="R65" s="186" t="s">
        <v>196</v>
      </c>
      <c r="S65" s="186" t="s">
        <v>114</v>
      </c>
      <c r="T65" s="187" t="s">
        <v>115</v>
      </c>
      <c r="U65" s="165">
        <v>0.41</v>
      </c>
      <c r="V65" s="165">
        <f t="shared" ref="V65:V81" si="13">ROUND(E65*U65,2)</f>
        <v>1.23</v>
      </c>
      <c r="W65" s="165"/>
      <c r="X65" s="165" t="s">
        <v>116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117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2.5" outlineLevel="1" x14ac:dyDescent="0.2">
      <c r="A66" s="181">
        <v>38</v>
      </c>
      <c r="B66" s="182" t="s">
        <v>216</v>
      </c>
      <c r="C66" s="192" t="s">
        <v>217</v>
      </c>
      <c r="D66" s="183" t="s">
        <v>145</v>
      </c>
      <c r="E66" s="184">
        <v>135.78</v>
      </c>
      <c r="F66" s="185">
        <v>85</v>
      </c>
      <c r="G66" s="186">
        <f t="shared" si="7"/>
        <v>11541.3</v>
      </c>
      <c r="H66" s="185"/>
      <c r="I66" s="186">
        <f t="shared" si="8"/>
        <v>0</v>
      </c>
      <c r="J66" s="185"/>
      <c r="K66" s="186">
        <f t="shared" si="9"/>
        <v>0</v>
      </c>
      <c r="L66" s="186">
        <v>21</v>
      </c>
      <c r="M66" s="186">
        <f t="shared" si="10"/>
        <v>13964.972999999998</v>
      </c>
      <c r="N66" s="186">
        <v>0</v>
      </c>
      <c r="O66" s="186">
        <f t="shared" si="11"/>
        <v>0</v>
      </c>
      <c r="P66" s="186">
        <v>0</v>
      </c>
      <c r="Q66" s="186">
        <f t="shared" si="12"/>
        <v>0</v>
      </c>
      <c r="R66" s="186" t="s">
        <v>196</v>
      </c>
      <c r="S66" s="186" t="s">
        <v>114</v>
      </c>
      <c r="T66" s="187" t="s">
        <v>115</v>
      </c>
      <c r="U66" s="165">
        <v>0.21908</v>
      </c>
      <c r="V66" s="165">
        <f t="shared" si="13"/>
        <v>29.75</v>
      </c>
      <c r="W66" s="165"/>
      <c r="X66" s="165" t="s">
        <v>116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117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81">
        <v>39</v>
      </c>
      <c r="B67" s="182" t="s">
        <v>218</v>
      </c>
      <c r="C67" s="192" t="s">
        <v>219</v>
      </c>
      <c r="D67" s="183" t="s">
        <v>145</v>
      </c>
      <c r="E67" s="184">
        <v>172.8</v>
      </c>
      <c r="F67" s="185">
        <v>35</v>
      </c>
      <c r="G67" s="186">
        <f t="shared" si="7"/>
        <v>6048</v>
      </c>
      <c r="H67" s="185"/>
      <c r="I67" s="186">
        <f t="shared" si="8"/>
        <v>0</v>
      </c>
      <c r="J67" s="185"/>
      <c r="K67" s="186">
        <f t="shared" si="9"/>
        <v>0</v>
      </c>
      <c r="L67" s="186">
        <v>21</v>
      </c>
      <c r="M67" s="186">
        <f t="shared" si="10"/>
        <v>7318.08</v>
      </c>
      <c r="N67" s="186">
        <v>0</v>
      </c>
      <c r="O67" s="186">
        <f t="shared" si="11"/>
        <v>0</v>
      </c>
      <c r="P67" s="186">
        <v>2.6900000000000001E-3</v>
      </c>
      <c r="Q67" s="186">
        <f t="shared" si="12"/>
        <v>0.46</v>
      </c>
      <c r="R67" s="186" t="s">
        <v>196</v>
      </c>
      <c r="S67" s="186" t="s">
        <v>114</v>
      </c>
      <c r="T67" s="187" t="s">
        <v>115</v>
      </c>
      <c r="U67" s="165">
        <v>6.9000000000000006E-2</v>
      </c>
      <c r="V67" s="165">
        <f t="shared" si="13"/>
        <v>11.92</v>
      </c>
      <c r="W67" s="165"/>
      <c r="X67" s="165" t="s">
        <v>116</v>
      </c>
      <c r="Y67" s="154"/>
      <c r="Z67" s="154"/>
      <c r="AA67" s="154"/>
      <c r="AB67" s="154"/>
      <c r="AC67" s="154"/>
      <c r="AD67" s="154"/>
      <c r="AE67" s="154"/>
      <c r="AF67" s="154"/>
      <c r="AG67" s="154" t="s">
        <v>117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81">
        <v>40</v>
      </c>
      <c r="B68" s="182" t="s">
        <v>220</v>
      </c>
      <c r="C68" s="192" t="s">
        <v>221</v>
      </c>
      <c r="D68" s="183" t="s">
        <v>145</v>
      </c>
      <c r="E68" s="184">
        <v>46.35</v>
      </c>
      <c r="F68" s="185">
        <v>45</v>
      </c>
      <c r="G68" s="186">
        <f t="shared" si="7"/>
        <v>2085.75</v>
      </c>
      <c r="H68" s="185"/>
      <c r="I68" s="186">
        <f t="shared" si="8"/>
        <v>0</v>
      </c>
      <c r="J68" s="185"/>
      <c r="K68" s="186">
        <f t="shared" si="9"/>
        <v>0</v>
      </c>
      <c r="L68" s="186">
        <v>21</v>
      </c>
      <c r="M68" s="186">
        <f t="shared" si="10"/>
        <v>2523.7574999999997</v>
      </c>
      <c r="N68" s="186">
        <v>0</v>
      </c>
      <c r="O68" s="186">
        <f t="shared" si="11"/>
        <v>0</v>
      </c>
      <c r="P68" s="186">
        <v>3.3600000000000001E-3</v>
      </c>
      <c r="Q68" s="186">
        <f t="shared" si="12"/>
        <v>0.16</v>
      </c>
      <c r="R68" s="186" t="s">
        <v>196</v>
      </c>
      <c r="S68" s="186" t="s">
        <v>114</v>
      </c>
      <c r="T68" s="187" t="s">
        <v>115</v>
      </c>
      <c r="U68" s="165">
        <v>7.9350000000000004E-2</v>
      </c>
      <c r="V68" s="165">
        <f t="shared" si="13"/>
        <v>3.68</v>
      </c>
      <c r="W68" s="165"/>
      <c r="X68" s="165" t="s">
        <v>116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117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2.5" outlineLevel="1" x14ac:dyDescent="0.2">
      <c r="A69" s="181">
        <v>41</v>
      </c>
      <c r="B69" s="182" t="s">
        <v>222</v>
      </c>
      <c r="C69" s="192" t="s">
        <v>223</v>
      </c>
      <c r="D69" s="183" t="s">
        <v>145</v>
      </c>
      <c r="E69" s="184">
        <v>125.5</v>
      </c>
      <c r="F69" s="185">
        <v>45</v>
      </c>
      <c r="G69" s="186">
        <f t="shared" si="7"/>
        <v>5647.5</v>
      </c>
      <c r="H69" s="185"/>
      <c r="I69" s="186">
        <f t="shared" si="8"/>
        <v>0</v>
      </c>
      <c r="J69" s="185"/>
      <c r="K69" s="186">
        <f t="shared" si="9"/>
        <v>0</v>
      </c>
      <c r="L69" s="186">
        <v>21</v>
      </c>
      <c r="M69" s="186">
        <f t="shared" si="10"/>
        <v>6833.4749999999995</v>
      </c>
      <c r="N69" s="186">
        <v>0</v>
      </c>
      <c r="O69" s="186">
        <f t="shared" si="11"/>
        <v>0</v>
      </c>
      <c r="P69" s="186">
        <v>4.45E-3</v>
      </c>
      <c r="Q69" s="186">
        <f t="shared" si="12"/>
        <v>0.56000000000000005</v>
      </c>
      <c r="R69" s="186" t="s">
        <v>196</v>
      </c>
      <c r="S69" s="186" t="s">
        <v>114</v>
      </c>
      <c r="T69" s="187" t="s">
        <v>115</v>
      </c>
      <c r="U69" s="165">
        <v>9.3149999999999997E-2</v>
      </c>
      <c r="V69" s="165">
        <f t="shared" si="13"/>
        <v>11.69</v>
      </c>
      <c r="W69" s="165"/>
      <c r="X69" s="165" t="s">
        <v>116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117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81">
        <v>42</v>
      </c>
      <c r="B70" s="182" t="s">
        <v>224</v>
      </c>
      <c r="C70" s="192" t="s">
        <v>225</v>
      </c>
      <c r="D70" s="183" t="s">
        <v>175</v>
      </c>
      <c r="E70" s="184">
        <v>10</v>
      </c>
      <c r="F70" s="185">
        <v>45</v>
      </c>
      <c r="G70" s="186">
        <f t="shared" si="7"/>
        <v>450</v>
      </c>
      <c r="H70" s="185"/>
      <c r="I70" s="186">
        <f t="shared" si="8"/>
        <v>0</v>
      </c>
      <c r="J70" s="185"/>
      <c r="K70" s="186">
        <f t="shared" si="9"/>
        <v>0</v>
      </c>
      <c r="L70" s="186">
        <v>21</v>
      </c>
      <c r="M70" s="186">
        <f t="shared" si="10"/>
        <v>544.5</v>
      </c>
      <c r="N70" s="186">
        <v>0</v>
      </c>
      <c r="O70" s="186">
        <f t="shared" si="11"/>
        <v>0</v>
      </c>
      <c r="P70" s="186">
        <v>1.15E-3</v>
      </c>
      <c r="Q70" s="186">
        <f t="shared" si="12"/>
        <v>0.01</v>
      </c>
      <c r="R70" s="186" t="s">
        <v>196</v>
      </c>
      <c r="S70" s="186" t="s">
        <v>114</v>
      </c>
      <c r="T70" s="187" t="s">
        <v>115</v>
      </c>
      <c r="U70" s="165">
        <v>0.10580000000000001</v>
      </c>
      <c r="V70" s="165">
        <f t="shared" si="13"/>
        <v>1.06</v>
      </c>
      <c r="W70" s="165"/>
      <c r="X70" s="165" t="s">
        <v>116</v>
      </c>
      <c r="Y70" s="154"/>
      <c r="Z70" s="154"/>
      <c r="AA70" s="154"/>
      <c r="AB70" s="154"/>
      <c r="AC70" s="154"/>
      <c r="AD70" s="154"/>
      <c r="AE70" s="154"/>
      <c r="AF70" s="154"/>
      <c r="AG70" s="154" t="s">
        <v>117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81">
        <v>43</v>
      </c>
      <c r="B71" s="182" t="s">
        <v>226</v>
      </c>
      <c r="C71" s="192" t="s">
        <v>227</v>
      </c>
      <c r="D71" s="183" t="s">
        <v>145</v>
      </c>
      <c r="E71" s="184">
        <v>84.9</v>
      </c>
      <c r="F71" s="185">
        <v>35</v>
      </c>
      <c r="G71" s="186">
        <f t="shared" si="7"/>
        <v>2971.5</v>
      </c>
      <c r="H71" s="185"/>
      <c r="I71" s="186">
        <f t="shared" si="8"/>
        <v>0</v>
      </c>
      <c r="J71" s="185"/>
      <c r="K71" s="186">
        <f t="shared" si="9"/>
        <v>0</v>
      </c>
      <c r="L71" s="186">
        <v>21</v>
      </c>
      <c r="M71" s="186">
        <f t="shared" si="10"/>
        <v>3595.5149999999999</v>
      </c>
      <c r="N71" s="186">
        <v>0</v>
      </c>
      <c r="O71" s="186">
        <f t="shared" si="11"/>
        <v>0</v>
      </c>
      <c r="P71" s="186">
        <v>2.3E-3</v>
      </c>
      <c r="Q71" s="186">
        <f t="shared" si="12"/>
        <v>0.2</v>
      </c>
      <c r="R71" s="186" t="s">
        <v>196</v>
      </c>
      <c r="S71" s="186" t="s">
        <v>114</v>
      </c>
      <c r="T71" s="187" t="s">
        <v>115</v>
      </c>
      <c r="U71" s="165">
        <v>0.10349999999999999</v>
      </c>
      <c r="V71" s="165">
        <f t="shared" si="13"/>
        <v>8.7899999999999991</v>
      </c>
      <c r="W71" s="165"/>
      <c r="X71" s="165" t="s">
        <v>116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117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22.5" outlineLevel="1" x14ac:dyDescent="0.2">
      <c r="A72" s="181">
        <v>44</v>
      </c>
      <c r="B72" s="182" t="s">
        <v>228</v>
      </c>
      <c r="C72" s="192" t="s">
        <v>229</v>
      </c>
      <c r="D72" s="183" t="s">
        <v>175</v>
      </c>
      <c r="E72" s="184">
        <v>20</v>
      </c>
      <c r="F72" s="185">
        <v>45</v>
      </c>
      <c r="G72" s="186">
        <f t="shared" si="7"/>
        <v>900</v>
      </c>
      <c r="H72" s="185"/>
      <c r="I72" s="186">
        <f t="shared" si="8"/>
        <v>0</v>
      </c>
      <c r="J72" s="185"/>
      <c r="K72" s="186">
        <f t="shared" si="9"/>
        <v>0</v>
      </c>
      <c r="L72" s="186">
        <v>21</v>
      </c>
      <c r="M72" s="186">
        <f t="shared" si="10"/>
        <v>1089</v>
      </c>
      <c r="N72" s="186">
        <v>0</v>
      </c>
      <c r="O72" s="186">
        <f t="shared" si="11"/>
        <v>0</v>
      </c>
      <c r="P72" s="186">
        <v>2.0899999999999998E-3</v>
      </c>
      <c r="Q72" s="186">
        <f t="shared" si="12"/>
        <v>0.04</v>
      </c>
      <c r="R72" s="186" t="s">
        <v>196</v>
      </c>
      <c r="S72" s="186" t="s">
        <v>114</v>
      </c>
      <c r="T72" s="187" t="s">
        <v>115</v>
      </c>
      <c r="U72" s="165">
        <v>9.1999999999999998E-2</v>
      </c>
      <c r="V72" s="165">
        <f t="shared" si="13"/>
        <v>1.84</v>
      </c>
      <c r="W72" s="165"/>
      <c r="X72" s="165" t="s">
        <v>116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117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81">
        <v>45</v>
      </c>
      <c r="B73" s="182" t="s">
        <v>230</v>
      </c>
      <c r="C73" s="192" t="s">
        <v>231</v>
      </c>
      <c r="D73" s="183" t="s">
        <v>145</v>
      </c>
      <c r="E73" s="184">
        <v>12.6</v>
      </c>
      <c r="F73" s="185">
        <v>45</v>
      </c>
      <c r="G73" s="186">
        <f t="shared" si="7"/>
        <v>567</v>
      </c>
      <c r="H73" s="185"/>
      <c r="I73" s="186">
        <f t="shared" si="8"/>
        <v>0</v>
      </c>
      <c r="J73" s="185"/>
      <c r="K73" s="186">
        <f t="shared" si="9"/>
        <v>0</v>
      </c>
      <c r="L73" s="186">
        <v>21</v>
      </c>
      <c r="M73" s="186">
        <f t="shared" si="10"/>
        <v>686.06999999999994</v>
      </c>
      <c r="N73" s="186">
        <v>0</v>
      </c>
      <c r="O73" s="186">
        <f t="shared" si="11"/>
        <v>0</v>
      </c>
      <c r="P73" s="186">
        <v>2.2599999999999999E-3</v>
      </c>
      <c r="Q73" s="186">
        <f t="shared" si="12"/>
        <v>0.03</v>
      </c>
      <c r="R73" s="186" t="s">
        <v>196</v>
      </c>
      <c r="S73" s="186" t="s">
        <v>114</v>
      </c>
      <c r="T73" s="187" t="s">
        <v>115</v>
      </c>
      <c r="U73" s="165">
        <v>5.7500000000000002E-2</v>
      </c>
      <c r="V73" s="165">
        <f t="shared" si="13"/>
        <v>0.72</v>
      </c>
      <c r="W73" s="165"/>
      <c r="X73" s="165" t="s">
        <v>116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117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81">
        <v>46</v>
      </c>
      <c r="B74" s="182" t="s">
        <v>232</v>
      </c>
      <c r="C74" s="192" t="s">
        <v>233</v>
      </c>
      <c r="D74" s="183" t="s">
        <v>145</v>
      </c>
      <c r="E74" s="184">
        <v>42.1</v>
      </c>
      <c r="F74" s="185">
        <v>45</v>
      </c>
      <c r="G74" s="186">
        <f t="shared" si="7"/>
        <v>1894.5</v>
      </c>
      <c r="H74" s="185"/>
      <c r="I74" s="186">
        <f t="shared" si="8"/>
        <v>0</v>
      </c>
      <c r="J74" s="185"/>
      <c r="K74" s="186">
        <f t="shared" si="9"/>
        <v>0</v>
      </c>
      <c r="L74" s="186">
        <v>21</v>
      </c>
      <c r="M74" s="186">
        <f t="shared" si="10"/>
        <v>2292.3449999999998</v>
      </c>
      <c r="N74" s="186">
        <v>0</v>
      </c>
      <c r="O74" s="186">
        <f t="shared" si="11"/>
        <v>0</v>
      </c>
      <c r="P74" s="186">
        <v>2.8500000000000001E-3</v>
      </c>
      <c r="Q74" s="186">
        <f t="shared" si="12"/>
        <v>0.12</v>
      </c>
      <c r="R74" s="186" t="s">
        <v>196</v>
      </c>
      <c r="S74" s="186" t="s">
        <v>114</v>
      </c>
      <c r="T74" s="187" t="s">
        <v>115</v>
      </c>
      <c r="U74" s="165">
        <v>6.9000000000000006E-2</v>
      </c>
      <c r="V74" s="165">
        <f t="shared" si="13"/>
        <v>2.9</v>
      </c>
      <c r="W74" s="165"/>
      <c r="X74" s="165" t="s">
        <v>116</v>
      </c>
      <c r="Y74" s="154"/>
      <c r="Z74" s="154"/>
      <c r="AA74" s="154"/>
      <c r="AB74" s="154"/>
      <c r="AC74" s="154"/>
      <c r="AD74" s="154"/>
      <c r="AE74" s="154"/>
      <c r="AF74" s="154"/>
      <c r="AG74" s="154" t="s">
        <v>117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ht="22.5" outlineLevel="1" x14ac:dyDescent="0.2">
      <c r="A75" s="181">
        <v>47</v>
      </c>
      <c r="B75" s="182" t="s">
        <v>234</v>
      </c>
      <c r="C75" s="192" t="s">
        <v>235</v>
      </c>
      <c r="D75" s="183" t="s">
        <v>175</v>
      </c>
      <c r="E75" s="184">
        <v>10</v>
      </c>
      <c r="F75" s="185">
        <v>45</v>
      </c>
      <c r="G75" s="186">
        <f t="shared" si="7"/>
        <v>450</v>
      </c>
      <c r="H75" s="185"/>
      <c r="I75" s="186">
        <f t="shared" si="8"/>
        <v>0</v>
      </c>
      <c r="J75" s="185"/>
      <c r="K75" s="186">
        <f t="shared" si="9"/>
        <v>0</v>
      </c>
      <c r="L75" s="186">
        <v>21</v>
      </c>
      <c r="M75" s="186">
        <f t="shared" si="10"/>
        <v>544.5</v>
      </c>
      <c r="N75" s="186">
        <v>0</v>
      </c>
      <c r="O75" s="186">
        <f t="shared" si="11"/>
        <v>0</v>
      </c>
      <c r="P75" s="186">
        <v>6.8999999999999997E-4</v>
      </c>
      <c r="Q75" s="186">
        <f t="shared" si="12"/>
        <v>0.01</v>
      </c>
      <c r="R75" s="186" t="s">
        <v>196</v>
      </c>
      <c r="S75" s="186" t="s">
        <v>114</v>
      </c>
      <c r="T75" s="187" t="s">
        <v>115</v>
      </c>
      <c r="U75" s="165">
        <v>8.0500000000000002E-2</v>
      </c>
      <c r="V75" s="165">
        <f t="shared" si="13"/>
        <v>0.81</v>
      </c>
      <c r="W75" s="165"/>
      <c r="X75" s="165" t="s">
        <v>116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117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81">
        <v>48</v>
      </c>
      <c r="B76" s="182" t="s">
        <v>236</v>
      </c>
      <c r="C76" s="192" t="s">
        <v>237</v>
      </c>
      <c r="D76" s="183" t="s">
        <v>112</v>
      </c>
      <c r="E76" s="184">
        <v>787.91</v>
      </c>
      <c r="F76" s="185">
        <v>380</v>
      </c>
      <c r="G76" s="186">
        <f t="shared" si="7"/>
        <v>299405.8</v>
      </c>
      <c r="H76" s="185"/>
      <c r="I76" s="186">
        <f t="shared" si="8"/>
        <v>0</v>
      </c>
      <c r="J76" s="185"/>
      <c r="K76" s="186">
        <f t="shared" si="9"/>
        <v>0</v>
      </c>
      <c r="L76" s="186">
        <v>21</v>
      </c>
      <c r="M76" s="186">
        <f t="shared" si="10"/>
        <v>362281.01799999998</v>
      </c>
      <c r="N76" s="186">
        <v>7.1000000000000002E-4</v>
      </c>
      <c r="O76" s="186">
        <f t="shared" si="11"/>
        <v>0.56000000000000005</v>
      </c>
      <c r="P76" s="186">
        <v>0</v>
      </c>
      <c r="Q76" s="186">
        <f t="shared" si="12"/>
        <v>0</v>
      </c>
      <c r="R76" s="186" t="s">
        <v>238</v>
      </c>
      <c r="S76" s="186" t="s">
        <v>114</v>
      </c>
      <c r="T76" s="187" t="s">
        <v>115</v>
      </c>
      <c r="U76" s="165">
        <v>0.34</v>
      </c>
      <c r="V76" s="165">
        <f t="shared" si="13"/>
        <v>267.89</v>
      </c>
      <c r="W76" s="165"/>
      <c r="X76" s="165" t="s">
        <v>116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117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81">
        <v>49</v>
      </c>
      <c r="B77" s="182" t="s">
        <v>239</v>
      </c>
      <c r="C77" s="192" t="s">
        <v>240</v>
      </c>
      <c r="D77" s="183" t="s">
        <v>145</v>
      </c>
      <c r="E77" s="184">
        <v>176.4</v>
      </c>
      <c r="F77" s="185">
        <v>35</v>
      </c>
      <c r="G77" s="186">
        <f t="shared" si="7"/>
        <v>6174</v>
      </c>
      <c r="H77" s="185"/>
      <c r="I77" s="186">
        <f t="shared" si="8"/>
        <v>0</v>
      </c>
      <c r="J77" s="185"/>
      <c r="K77" s="186">
        <f t="shared" si="9"/>
        <v>0</v>
      </c>
      <c r="L77" s="186">
        <v>21</v>
      </c>
      <c r="M77" s="186">
        <f t="shared" si="10"/>
        <v>7470.54</v>
      </c>
      <c r="N77" s="186">
        <v>1.1900000000000001E-3</v>
      </c>
      <c r="O77" s="186">
        <f t="shared" si="11"/>
        <v>0.21</v>
      </c>
      <c r="P77" s="186">
        <v>0</v>
      </c>
      <c r="Q77" s="186">
        <f t="shared" si="12"/>
        <v>0</v>
      </c>
      <c r="R77" s="186"/>
      <c r="S77" s="186" t="s">
        <v>155</v>
      </c>
      <c r="T77" s="187" t="s">
        <v>115</v>
      </c>
      <c r="U77" s="165">
        <v>0.28000000000000003</v>
      </c>
      <c r="V77" s="165">
        <f t="shared" si="13"/>
        <v>49.39</v>
      </c>
      <c r="W77" s="165"/>
      <c r="X77" s="165" t="s">
        <v>116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117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81">
        <v>50</v>
      </c>
      <c r="B78" s="182" t="s">
        <v>241</v>
      </c>
      <c r="C78" s="192" t="s">
        <v>242</v>
      </c>
      <c r="D78" s="183" t="s">
        <v>175</v>
      </c>
      <c r="E78" s="184">
        <v>7</v>
      </c>
      <c r="F78" s="185">
        <v>250</v>
      </c>
      <c r="G78" s="186">
        <f t="shared" si="7"/>
        <v>1750</v>
      </c>
      <c r="H78" s="185"/>
      <c r="I78" s="186">
        <f t="shared" si="8"/>
        <v>0</v>
      </c>
      <c r="J78" s="185"/>
      <c r="K78" s="186">
        <f t="shared" si="9"/>
        <v>0</v>
      </c>
      <c r="L78" s="186">
        <v>21</v>
      </c>
      <c r="M78" s="186">
        <f t="shared" si="10"/>
        <v>2117.5</v>
      </c>
      <c r="N78" s="186">
        <v>0</v>
      </c>
      <c r="O78" s="186">
        <f t="shared" si="11"/>
        <v>0</v>
      </c>
      <c r="P78" s="186">
        <v>0</v>
      </c>
      <c r="Q78" s="186">
        <f t="shared" si="12"/>
        <v>0</v>
      </c>
      <c r="R78" s="186"/>
      <c r="S78" s="186" t="s">
        <v>155</v>
      </c>
      <c r="T78" s="187" t="s">
        <v>115</v>
      </c>
      <c r="U78" s="165">
        <v>0.48</v>
      </c>
      <c r="V78" s="165">
        <f t="shared" si="13"/>
        <v>3.36</v>
      </c>
      <c r="W78" s="165"/>
      <c r="X78" s="165" t="s">
        <v>116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117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22.5" outlineLevel="1" x14ac:dyDescent="0.2">
      <c r="A79" s="181">
        <v>51</v>
      </c>
      <c r="B79" s="182" t="s">
        <v>243</v>
      </c>
      <c r="C79" s="192" t="s">
        <v>244</v>
      </c>
      <c r="D79" s="183" t="s">
        <v>112</v>
      </c>
      <c r="E79" s="184">
        <v>906.09649999999999</v>
      </c>
      <c r="F79" s="185">
        <v>420</v>
      </c>
      <c r="G79" s="186">
        <f t="shared" si="7"/>
        <v>380560.53</v>
      </c>
      <c r="H79" s="185"/>
      <c r="I79" s="186">
        <f t="shared" si="8"/>
        <v>0</v>
      </c>
      <c r="J79" s="185"/>
      <c r="K79" s="186">
        <f t="shared" si="9"/>
        <v>0</v>
      </c>
      <c r="L79" s="186">
        <v>21</v>
      </c>
      <c r="M79" s="186">
        <f t="shared" si="10"/>
        <v>460478.24129999999</v>
      </c>
      <c r="N79" s="186">
        <v>4.7999999999999996E-3</v>
      </c>
      <c r="O79" s="186">
        <f t="shared" si="11"/>
        <v>4.3499999999999996</v>
      </c>
      <c r="P79" s="186">
        <v>0</v>
      </c>
      <c r="Q79" s="186">
        <f t="shared" si="12"/>
        <v>0</v>
      </c>
      <c r="R79" s="186" t="s">
        <v>163</v>
      </c>
      <c r="S79" s="186" t="s">
        <v>114</v>
      </c>
      <c r="T79" s="187" t="s">
        <v>115</v>
      </c>
      <c r="U79" s="165">
        <v>0</v>
      </c>
      <c r="V79" s="165">
        <f t="shared" si="13"/>
        <v>0</v>
      </c>
      <c r="W79" s="165"/>
      <c r="X79" s="165" t="s">
        <v>164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165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74">
        <v>52</v>
      </c>
      <c r="B80" s="175" t="s">
        <v>245</v>
      </c>
      <c r="C80" s="191" t="s">
        <v>246</v>
      </c>
      <c r="D80" s="176" t="s">
        <v>175</v>
      </c>
      <c r="E80" s="177">
        <v>73</v>
      </c>
      <c r="F80" s="178">
        <v>550</v>
      </c>
      <c r="G80" s="179">
        <f t="shared" si="7"/>
        <v>40150</v>
      </c>
      <c r="H80" s="178"/>
      <c r="I80" s="179">
        <f t="shared" si="8"/>
        <v>0</v>
      </c>
      <c r="J80" s="178"/>
      <c r="K80" s="179">
        <f t="shared" si="9"/>
        <v>0</v>
      </c>
      <c r="L80" s="179">
        <v>21</v>
      </c>
      <c r="M80" s="179">
        <f t="shared" si="10"/>
        <v>48581.5</v>
      </c>
      <c r="N80" s="179">
        <v>3.5000000000000001E-3</v>
      </c>
      <c r="O80" s="179">
        <f t="shared" si="11"/>
        <v>0.26</v>
      </c>
      <c r="P80" s="179">
        <v>0</v>
      </c>
      <c r="Q80" s="179">
        <f t="shared" si="12"/>
        <v>0</v>
      </c>
      <c r="R80" s="179" t="s">
        <v>163</v>
      </c>
      <c r="S80" s="179" t="s">
        <v>114</v>
      </c>
      <c r="T80" s="180" t="s">
        <v>115</v>
      </c>
      <c r="U80" s="165">
        <v>0</v>
      </c>
      <c r="V80" s="165">
        <f t="shared" si="13"/>
        <v>0</v>
      </c>
      <c r="W80" s="165"/>
      <c r="X80" s="165" t="s">
        <v>164</v>
      </c>
      <c r="Y80" s="154"/>
      <c r="Z80" s="154"/>
      <c r="AA80" s="154"/>
      <c r="AB80" s="154"/>
      <c r="AC80" s="154"/>
      <c r="AD80" s="154"/>
      <c r="AE80" s="154"/>
      <c r="AF80" s="154"/>
      <c r="AG80" s="154" t="s">
        <v>165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1">
        <v>53</v>
      </c>
      <c r="B81" s="162" t="s">
        <v>247</v>
      </c>
      <c r="C81" s="193" t="s">
        <v>248</v>
      </c>
      <c r="D81" s="163" t="s">
        <v>0</v>
      </c>
      <c r="E81" s="188">
        <v>5</v>
      </c>
      <c r="F81" s="166">
        <v>10152</v>
      </c>
      <c r="G81" s="165">
        <f t="shared" si="7"/>
        <v>50760</v>
      </c>
      <c r="H81" s="166"/>
      <c r="I81" s="165">
        <f t="shared" si="8"/>
        <v>0</v>
      </c>
      <c r="J81" s="166"/>
      <c r="K81" s="165">
        <f t="shared" si="9"/>
        <v>0</v>
      </c>
      <c r="L81" s="165">
        <v>21</v>
      </c>
      <c r="M81" s="165">
        <f t="shared" si="10"/>
        <v>61419.6</v>
      </c>
      <c r="N81" s="165">
        <v>0</v>
      </c>
      <c r="O81" s="165">
        <f t="shared" si="11"/>
        <v>0</v>
      </c>
      <c r="P81" s="165">
        <v>0</v>
      </c>
      <c r="Q81" s="165">
        <f t="shared" si="12"/>
        <v>0</v>
      </c>
      <c r="R81" s="165" t="s">
        <v>196</v>
      </c>
      <c r="S81" s="165" t="s">
        <v>114</v>
      </c>
      <c r="T81" s="165" t="s">
        <v>115</v>
      </c>
      <c r="U81" s="165">
        <v>0</v>
      </c>
      <c r="V81" s="165">
        <f t="shared" si="13"/>
        <v>0</v>
      </c>
      <c r="W81" s="165"/>
      <c r="X81" s="165" t="s">
        <v>170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171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1"/>
      <c r="B82" s="162"/>
      <c r="C82" s="253" t="s">
        <v>172</v>
      </c>
      <c r="D82" s="254"/>
      <c r="E82" s="254"/>
      <c r="F82" s="254"/>
      <c r="G82" s="25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54"/>
      <c r="Z82" s="154"/>
      <c r="AA82" s="154"/>
      <c r="AB82" s="154"/>
      <c r="AC82" s="154"/>
      <c r="AD82" s="154"/>
      <c r="AE82" s="154"/>
      <c r="AF82" s="154"/>
      <c r="AG82" s="154" t="s">
        <v>119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x14ac:dyDescent="0.2">
      <c r="A83" s="168" t="s">
        <v>108</v>
      </c>
      <c r="B83" s="169" t="s">
        <v>73</v>
      </c>
      <c r="C83" s="190" t="s">
        <v>74</v>
      </c>
      <c r="D83" s="170"/>
      <c r="E83" s="171"/>
      <c r="F83" s="172"/>
      <c r="G83" s="172">
        <f>SUMIF(AG84:AG88,"&lt;&gt;NOR",G84:G88)</f>
        <v>118525.15</v>
      </c>
      <c r="H83" s="172"/>
      <c r="I83" s="172">
        <f>SUM(I84:I88)</f>
        <v>0</v>
      </c>
      <c r="J83" s="172"/>
      <c r="K83" s="172">
        <f>SUM(K84:K88)</f>
        <v>0</v>
      </c>
      <c r="L83" s="172"/>
      <c r="M83" s="172">
        <f>SUM(M84:M88)</f>
        <v>143415.43149999998</v>
      </c>
      <c r="N83" s="172"/>
      <c r="O83" s="172">
        <f>SUM(O84:O88)</f>
        <v>0.18000000000000002</v>
      </c>
      <c r="P83" s="172"/>
      <c r="Q83" s="172">
        <f>SUM(Q84:Q88)</f>
        <v>14.18</v>
      </c>
      <c r="R83" s="172"/>
      <c r="S83" s="172"/>
      <c r="T83" s="173"/>
      <c r="U83" s="167"/>
      <c r="V83" s="167">
        <f>SUM(V84:V88)</f>
        <v>350.66</v>
      </c>
      <c r="W83" s="167"/>
      <c r="X83" s="167"/>
      <c r="AG83" t="s">
        <v>109</v>
      </c>
    </row>
    <row r="84" spans="1:60" outlineLevel="1" x14ac:dyDescent="0.2">
      <c r="A84" s="181">
        <v>54</v>
      </c>
      <c r="B84" s="182" t="s">
        <v>249</v>
      </c>
      <c r="C84" s="192" t="s">
        <v>250</v>
      </c>
      <c r="D84" s="183" t="s">
        <v>145</v>
      </c>
      <c r="E84" s="184">
        <v>171.85</v>
      </c>
      <c r="F84" s="185">
        <v>15</v>
      </c>
      <c r="G84" s="186">
        <f>ROUND(E84*F84,2)</f>
        <v>2577.75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3119.0774999999999</v>
      </c>
      <c r="N84" s="186">
        <v>2.5000000000000001E-4</v>
      </c>
      <c r="O84" s="186">
        <f>ROUND(E84*N84,2)</f>
        <v>0.04</v>
      </c>
      <c r="P84" s="186">
        <v>0</v>
      </c>
      <c r="Q84" s="186">
        <f>ROUND(E84*P84,2)</f>
        <v>0</v>
      </c>
      <c r="R84" s="186" t="s">
        <v>191</v>
      </c>
      <c r="S84" s="186" t="s">
        <v>114</v>
      </c>
      <c r="T84" s="187" t="s">
        <v>115</v>
      </c>
      <c r="U84" s="165">
        <v>0.05</v>
      </c>
      <c r="V84" s="165">
        <f>ROUND(E84*U84,2)</f>
        <v>8.59</v>
      </c>
      <c r="W84" s="165"/>
      <c r="X84" s="165" t="s">
        <v>116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117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81">
        <v>55</v>
      </c>
      <c r="B85" s="182" t="s">
        <v>251</v>
      </c>
      <c r="C85" s="192" t="s">
        <v>252</v>
      </c>
      <c r="D85" s="183" t="s">
        <v>112</v>
      </c>
      <c r="E85" s="184">
        <v>787.91</v>
      </c>
      <c r="F85" s="185">
        <v>15</v>
      </c>
      <c r="G85" s="186">
        <f>ROUND(E85*F85,2)</f>
        <v>11818.65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14300.566499999999</v>
      </c>
      <c r="N85" s="186">
        <v>0</v>
      </c>
      <c r="O85" s="186">
        <f>ROUND(E85*N85,2)</f>
        <v>0</v>
      </c>
      <c r="P85" s="186">
        <v>1.7999999999999999E-2</v>
      </c>
      <c r="Q85" s="186">
        <f>ROUND(E85*P85,2)</f>
        <v>14.18</v>
      </c>
      <c r="R85" s="186" t="s">
        <v>191</v>
      </c>
      <c r="S85" s="186" t="s">
        <v>114</v>
      </c>
      <c r="T85" s="187" t="s">
        <v>115</v>
      </c>
      <c r="U85" s="165">
        <v>0.33400000000000002</v>
      </c>
      <c r="V85" s="165">
        <f>ROUND(E85*U85,2)</f>
        <v>263.16000000000003</v>
      </c>
      <c r="W85" s="165"/>
      <c r="X85" s="165" t="s">
        <v>116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117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74">
        <v>56</v>
      </c>
      <c r="B86" s="175" t="s">
        <v>253</v>
      </c>
      <c r="C86" s="191" t="s">
        <v>254</v>
      </c>
      <c r="D86" s="176" t="s">
        <v>112</v>
      </c>
      <c r="E86" s="177">
        <v>787.91</v>
      </c>
      <c r="F86" s="178">
        <v>125</v>
      </c>
      <c r="G86" s="179">
        <f>ROUND(E86*F86,2)</f>
        <v>98488.75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119171.3875</v>
      </c>
      <c r="N86" s="179">
        <v>1.8000000000000001E-4</v>
      </c>
      <c r="O86" s="179">
        <f>ROUND(E86*N86,2)</f>
        <v>0.14000000000000001</v>
      </c>
      <c r="P86" s="179">
        <v>0</v>
      </c>
      <c r="Q86" s="179">
        <f>ROUND(E86*P86,2)</f>
        <v>0</v>
      </c>
      <c r="R86" s="179" t="s">
        <v>191</v>
      </c>
      <c r="S86" s="179" t="s">
        <v>114</v>
      </c>
      <c r="T86" s="180" t="s">
        <v>115</v>
      </c>
      <c r="U86" s="165">
        <v>0.1</v>
      </c>
      <c r="V86" s="165">
        <f>ROUND(E86*U86,2)</f>
        <v>78.790000000000006</v>
      </c>
      <c r="W86" s="165"/>
      <c r="X86" s="165" t="s">
        <v>116</v>
      </c>
      <c r="Y86" s="154"/>
      <c r="Z86" s="154"/>
      <c r="AA86" s="154"/>
      <c r="AB86" s="154"/>
      <c r="AC86" s="154"/>
      <c r="AD86" s="154"/>
      <c r="AE86" s="154"/>
      <c r="AF86" s="154"/>
      <c r="AG86" s="154" t="s">
        <v>117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61">
        <v>57</v>
      </c>
      <c r="B87" s="162" t="s">
        <v>255</v>
      </c>
      <c r="C87" s="193" t="s">
        <v>256</v>
      </c>
      <c r="D87" s="163" t="s">
        <v>0</v>
      </c>
      <c r="E87" s="188">
        <v>5</v>
      </c>
      <c r="F87" s="166">
        <v>1128</v>
      </c>
      <c r="G87" s="165">
        <f>ROUND(E87*F87,2)</f>
        <v>5640</v>
      </c>
      <c r="H87" s="166"/>
      <c r="I87" s="165">
        <f>ROUND(E87*H87,2)</f>
        <v>0</v>
      </c>
      <c r="J87" s="166"/>
      <c r="K87" s="165">
        <f>ROUND(E87*J87,2)</f>
        <v>0</v>
      </c>
      <c r="L87" s="165">
        <v>21</v>
      </c>
      <c r="M87" s="165">
        <f>G87*(1+L87/100)</f>
        <v>6824.4</v>
      </c>
      <c r="N87" s="165">
        <v>0</v>
      </c>
      <c r="O87" s="165">
        <f>ROUND(E87*N87,2)</f>
        <v>0</v>
      </c>
      <c r="P87" s="165">
        <v>0</v>
      </c>
      <c r="Q87" s="165">
        <f>ROUND(E87*P87,2)</f>
        <v>0</v>
      </c>
      <c r="R87" s="165" t="s">
        <v>191</v>
      </c>
      <c r="S87" s="165" t="s">
        <v>114</v>
      </c>
      <c r="T87" s="165" t="s">
        <v>115</v>
      </c>
      <c r="U87" s="165">
        <v>2.3E-2</v>
      </c>
      <c r="V87" s="165">
        <f>ROUND(E87*U87,2)</f>
        <v>0.12</v>
      </c>
      <c r="W87" s="165"/>
      <c r="X87" s="165" t="s">
        <v>170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171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1"/>
      <c r="B88" s="162"/>
      <c r="C88" s="253" t="s">
        <v>172</v>
      </c>
      <c r="D88" s="254"/>
      <c r="E88" s="254"/>
      <c r="F88" s="254"/>
      <c r="G88" s="254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54"/>
      <c r="Z88" s="154"/>
      <c r="AA88" s="154"/>
      <c r="AB88" s="154"/>
      <c r="AC88" s="154"/>
      <c r="AD88" s="154"/>
      <c r="AE88" s="154"/>
      <c r="AF88" s="154"/>
      <c r="AG88" s="154" t="s">
        <v>119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x14ac:dyDescent="0.2">
      <c r="A89" s="168" t="s">
        <v>108</v>
      </c>
      <c r="B89" s="169" t="s">
        <v>75</v>
      </c>
      <c r="C89" s="190" t="s">
        <v>76</v>
      </c>
      <c r="D89" s="170"/>
      <c r="E89" s="171"/>
      <c r="F89" s="172"/>
      <c r="G89" s="172">
        <f>SUMIF(AG90:AG91,"&lt;&gt;NOR",G90:G91)</f>
        <v>38480</v>
      </c>
      <c r="H89" s="172"/>
      <c r="I89" s="172">
        <f>SUM(I90:I91)</f>
        <v>0</v>
      </c>
      <c r="J89" s="172"/>
      <c r="K89" s="172">
        <f>SUM(K90:K91)</f>
        <v>0</v>
      </c>
      <c r="L89" s="172"/>
      <c r="M89" s="172">
        <f>SUM(M90:M91)</f>
        <v>46560.799999999996</v>
      </c>
      <c r="N89" s="172"/>
      <c r="O89" s="172">
        <f>SUM(O90:O91)</f>
        <v>0.04</v>
      </c>
      <c r="P89" s="172"/>
      <c r="Q89" s="172">
        <f>SUM(Q90:Q91)</f>
        <v>0</v>
      </c>
      <c r="R89" s="172"/>
      <c r="S89" s="172"/>
      <c r="T89" s="173"/>
      <c r="U89" s="167"/>
      <c r="V89" s="167">
        <f>SUM(V90:V91)</f>
        <v>52.12</v>
      </c>
      <c r="W89" s="167"/>
      <c r="X89" s="167"/>
      <c r="AG89" t="s">
        <v>109</v>
      </c>
    </row>
    <row r="90" spans="1:60" outlineLevel="1" x14ac:dyDescent="0.2">
      <c r="A90" s="181">
        <v>58</v>
      </c>
      <c r="B90" s="182" t="s">
        <v>257</v>
      </c>
      <c r="C90" s="192" t="s">
        <v>258</v>
      </c>
      <c r="D90" s="183" t="s">
        <v>259</v>
      </c>
      <c r="E90" s="184">
        <v>148</v>
      </c>
      <c r="F90" s="185">
        <v>25</v>
      </c>
      <c r="G90" s="186">
        <f>ROUND(E90*F90,2)</f>
        <v>3700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4477</v>
      </c>
      <c r="N90" s="186">
        <v>2.7E-4</v>
      </c>
      <c r="O90" s="186">
        <f>ROUND(E90*N90,2)</f>
        <v>0.04</v>
      </c>
      <c r="P90" s="186">
        <v>0</v>
      </c>
      <c r="Q90" s="186">
        <f>ROUND(E90*P90,2)</f>
        <v>0</v>
      </c>
      <c r="R90" s="186"/>
      <c r="S90" s="186" t="s">
        <v>155</v>
      </c>
      <c r="T90" s="187" t="s">
        <v>156</v>
      </c>
      <c r="U90" s="165">
        <v>0.35216999999999998</v>
      </c>
      <c r="V90" s="165">
        <f>ROUND(E90*U90,2)</f>
        <v>52.12</v>
      </c>
      <c r="W90" s="165"/>
      <c r="X90" s="165" t="s">
        <v>116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117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81">
        <v>59</v>
      </c>
      <c r="B91" s="182" t="s">
        <v>260</v>
      </c>
      <c r="C91" s="192" t="s">
        <v>261</v>
      </c>
      <c r="D91" s="183" t="s">
        <v>159</v>
      </c>
      <c r="E91" s="184">
        <v>148</v>
      </c>
      <c r="F91" s="185">
        <v>235</v>
      </c>
      <c r="G91" s="186">
        <f>ROUND(E91*F91,2)</f>
        <v>34780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6">
        <f>G91*(1+L91/100)</f>
        <v>42083.799999999996</v>
      </c>
      <c r="N91" s="186">
        <v>0</v>
      </c>
      <c r="O91" s="186">
        <f>ROUND(E91*N91,2)</f>
        <v>0</v>
      </c>
      <c r="P91" s="186">
        <v>0</v>
      </c>
      <c r="Q91" s="186">
        <f>ROUND(E91*P91,2)</f>
        <v>0</v>
      </c>
      <c r="R91" s="186"/>
      <c r="S91" s="186" t="s">
        <v>155</v>
      </c>
      <c r="T91" s="187" t="s">
        <v>156</v>
      </c>
      <c r="U91" s="165">
        <v>0</v>
      </c>
      <c r="V91" s="165">
        <f>ROUND(E91*U91,2)</f>
        <v>0</v>
      </c>
      <c r="W91" s="165"/>
      <c r="X91" s="165" t="s">
        <v>116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117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x14ac:dyDescent="0.2">
      <c r="A92" s="168" t="s">
        <v>108</v>
      </c>
      <c r="B92" s="169" t="s">
        <v>77</v>
      </c>
      <c r="C92" s="190" t="s">
        <v>78</v>
      </c>
      <c r="D92" s="170"/>
      <c r="E92" s="171"/>
      <c r="F92" s="172"/>
      <c r="G92" s="172">
        <f>SUMIF(AG93:AG98,"&lt;&gt;NOR",G93:G98)</f>
        <v>46520.7</v>
      </c>
      <c r="H92" s="172"/>
      <c r="I92" s="172">
        <f>SUM(I93:I98)</f>
        <v>0</v>
      </c>
      <c r="J92" s="172"/>
      <c r="K92" s="172">
        <f>SUM(K93:K98)</f>
        <v>0</v>
      </c>
      <c r="L92" s="172"/>
      <c r="M92" s="172">
        <f>SUM(M93:M98)</f>
        <v>56290.046999999999</v>
      </c>
      <c r="N92" s="172"/>
      <c r="O92" s="172">
        <f>SUM(O93:O98)</f>
        <v>0</v>
      </c>
      <c r="P92" s="172"/>
      <c r="Q92" s="172">
        <f>SUM(Q93:Q98)</f>
        <v>0</v>
      </c>
      <c r="R92" s="172"/>
      <c r="S92" s="172"/>
      <c r="T92" s="173"/>
      <c r="U92" s="167"/>
      <c r="V92" s="167">
        <f>SUM(V93:V98)</f>
        <v>78.569999999999993</v>
      </c>
      <c r="W92" s="167"/>
      <c r="X92" s="167"/>
      <c r="AG92" t="s">
        <v>109</v>
      </c>
    </row>
    <row r="93" spans="1:60" ht="22.5" outlineLevel="1" x14ac:dyDescent="0.2">
      <c r="A93" s="181">
        <v>60</v>
      </c>
      <c r="B93" s="182" t="s">
        <v>262</v>
      </c>
      <c r="C93" s="192" t="s">
        <v>263</v>
      </c>
      <c r="D93" s="183" t="s">
        <v>264</v>
      </c>
      <c r="E93" s="184">
        <v>23.007269999999998</v>
      </c>
      <c r="F93" s="185">
        <v>365</v>
      </c>
      <c r="G93" s="186">
        <f t="shared" ref="G93:G98" si="14">ROUND(E93*F93,2)</f>
        <v>8397.65</v>
      </c>
      <c r="H93" s="185"/>
      <c r="I93" s="186">
        <f t="shared" ref="I93:I98" si="15">ROUND(E93*H93,2)</f>
        <v>0</v>
      </c>
      <c r="J93" s="185"/>
      <c r="K93" s="186">
        <f t="shared" ref="K93:K98" si="16">ROUND(E93*J93,2)</f>
        <v>0</v>
      </c>
      <c r="L93" s="186">
        <v>21</v>
      </c>
      <c r="M93" s="186">
        <f t="shared" ref="M93:M98" si="17">G93*(1+L93/100)</f>
        <v>10161.156499999999</v>
      </c>
      <c r="N93" s="186">
        <v>0</v>
      </c>
      <c r="O93" s="186">
        <f t="shared" ref="O93:O98" si="18">ROUND(E93*N93,2)</f>
        <v>0</v>
      </c>
      <c r="P93" s="186">
        <v>0</v>
      </c>
      <c r="Q93" s="186">
        <f t="shared" ref="Q93:Q98" si="19">ROUND(E93*P93,2)</f>
        <v>0</v>
      </c>
      <c r="R93" s="186" t="s">
        <v>265</v>
      </c>
      <c r="S93" s="186" t="s">
        <v>114</v>
      </c>
      <c r="T93" s="187" t="s">
        <v>115</v>
      </c>
      <c r="U93" s="165">
        <v>0.93300000000000005</v>
      </c>
      <c r="V93" s="165">
        <f t="shared" ref="V93:V98" si="20">ROUND(E93*U93,2)</f>
        <v>21.47</v>
      </c>
      <c r="W93" s="165"/>
      <c r="X93" s="165" t="s">
        <v>266</v>
      </c>
      <c r="Y93" s="154"/>
      <c r="Z93" s="154"/>
      <c r="AA93" s="154"/>
      <c r="AB93" s="154"/>
      <c r="AC93" s="154"/>
      <c r="AD93" s="154"/>
      <c r="AE93" s="154"/>
      <c r="AF93" s="154"/>
      <c r="AG93" s="154" t="s">
        <v>267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81">
        <v>61</v>
      </c>
      <c r="B94" s="182" t="s">
        <v>268</v>
      </c>
      <c r="C94" s="192" t="s">
        <v>269</v>
      </c>
      <c r="D94" s="183" t="s">
        <v>264</v>
      </c>
      <c r="E94" s="184">
        <v>23.007269999999998</v>
      </c>
      <c r="F94" s="185">
        <v>356</v>
      </c>
      <c r="G94" s="186">
        <f t="shared" si="14"/>
        <v>8190.59</v>
      </c>
      <c r="H94" s="185"/>
      <c r="I94" s="186">
        <f t="shared" si="15"/>
        <v>0</v>
      </c>
      <c r="J94" s="185"/>
      <c r="K94" s="186">
        <f t="shared" si="16"/>
        <v>0</v>
      </c>
      <c r="L94" s="186">
        <v>21</v>
      </c>
      <c r="M94" s="186">
        <f t="shared" si="17"/>
        <v>9910.6139000000003</v>
      </c>
      <c r="N94" s="186">
        <v>0</v>
      </c>
      <c r="O94" s="186">
        <f t="shared" si="18"/>
        <v>0</v>
      </c>
      <c r="P94" s="186">
        <v>0</v>
      </c>
      <c r="Q94" s="186">
        <f t="shared" si="19"/>
        <v>0</v>
      </c>
      <c r="R94" s="186" t="s">
        <v>265</v>
      </c>
      <c r="S94" s="186" t="s">
        <v>114</v>
      </c>
      <c r="T94" s="187" t="s">
        <v>115</v>
      </c>
      <c r="U94" s="165">
        <v>0.49</v>
      </c>
      <c r="V94" s="165">
        <f t="shared" si="20"/>
        <v>11.27</v>
      </c>
      <c r="W94" s="165"/>
      <c r="X94" s="165" t="s">
        <v>266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267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81">
        <v>62</v>
      </c>
      <c r="B95" s="182" t="s">
        <v>270</v>
      </c>
      <c r="C95" s="192" t="s">
        <v>271</v>
      </c>
      <c r="D95" s="183" t="s">
        <v>264</v>
      </c>
      <c r="E95" s="184">
        <v>115.03635</v>
      </c>
      <c r="F95" s="185">
        <v>35</v>
      </c>
      <c r="G95" s="186">
        <f t="shared" si="14"/>
        <v>4026.27</v>
      </c>
      <c r="H95" s="185"/>
      <c r="I95" s="186">
        <f t="shared" si="15"/>
        <v>0</v>
      </c>
      <c r="J95" s="185"/>
      <c r="K95" s="186">
        <f t="shared" si="16"/>
        <v>0</v>
      </c>
      <c r="L95" s="186">
        <v>21</v>
      </c>
      <c r="M95" s="186">
        <f t="shared" si="17"/>
        <v>4871.7866999999997</v>
      </c>
      <c r="N95" s="186">
        <v>0</v>
      </c>
      <c r="O95" s="186">
        <f t="shared" si="18"/>
        <v>0</v>
      </c>
      <c r="P95" s="186">
        <v>0</v>
      </c>
      <c r="Q95" s="186">
        <f t="shared" si="19"/>
        <v>0</v>
      </c>
      <c r="R95" s="186" t="s">
        <v>265</v>
      </c>
      <c r="S95" s="186" t="s">
        <v>114</v>
      </c>
      <c r="T95" s="187" t="s">
        <v>115</v>
      </c>
      <c r="U95" s="165">
        <v>0</v>
      </c>
      <c r="V95" s="165">
        <f t="shared" si="20"/>
        <v>0</v>
      </c>
      <c r="W95" s="165"/>
      <c r="X95" s="165" t="s">
        <v>266</v>
      </c>
      <c r="Y95" s="154"/>
      <c r="Z95" s="154"/>
      <c r="AA95" s="154"/>
      <c r="AB95" s="154"/>
      <c r="AC95" s="154"/>
      <c r="AD95" s="154"/>
      <c r="AE95" s="154"/>
      <c r="AF95" s="154"/>
      <c r="AG95" s="154" t="s">
        <v>267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81">
        <v>63</v>
      </c>
      <c r="B96" s="182" t="s">
        <v>272</v>
      </c>
      <c r="C96" s="192" t="s">
        <v>273</v>
      </c>
      <c r="D96" s="183" t="s">
        <v>264</v>
      </c>
      <c r="E96" s="184">
        <v>23.007269999999998</v>
      </c>
      <c r="F96" s="185">
        <v>256</v>
      </c>
      <c r="G96" s="186">
        <f t="shared" si="14"/>
        <v>5889.86</v>
      </c>
      <c r="H96" s="185"/>
      <c r="I96" s="186">
        <f t="shared" si="15"/>
        <v>0</v>
      </c>
      <c r="J96" s="185"/>
      <c r="K96" s="186">
        <f t="shared" si="16"/>
        <v>0</v>
      </c>
      <c r="L96" s="186">
        <v>21</v>
      </c>
      <c r="M96" s="186">
        <f t="shared" si="17"/>
        <v>7126.730599999999</v>
      </c>
      <c r="N96" s="186">
        <v>0</v>
      </c>
      <c r="O96" s="186">
        <f t="shared" si="18"/>
        <v>0</v>
      </c>
      <c r="P96" s="186">
        <v>0</v>
      </c>
      <c r="Q96" s="186">
        <f t="shared" si="19"/>
        <v>0</v>
      </c>
      <c r="R96" s="186" t="s">
        <v>265</v>
      </c>
      <c r="S96" s="186" t="s">
        <v>114</v>
      </c>
      <c r="T96" s="187" t="s">
        <v>115</v>
      </c>
      <c r="U96" s="165">
        <v>0.94199999999999995</v>
      </c>
      <c r="V96" s="165">
        <f t="shared" si="20"/>
        <v>21.67</v>
      </c>
      <c r="W96" s="165"/>
      <c r="X96" s="165" t="s">
        <v>266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267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ht="22.5" outlineLevel="1" x14ac:dyDescent="0.2">
      <c r="A97" s="181">
        <v>64</v>
      </c>
      <c r="B97" s="182" t="s">
        <v>274</v>
      </c>
      <c r="C97" s="192" t="s">
        <v>275</v>
      </c>
      <c r="D97" s="183" t="s">
        <v>264</v>
      </c>
      <c r="E97" s="184">
        <v>230.07271</v>
      </c>
      <c r="F97" s="185">
        <v>22</v>
      </c>
      <c r="G97" s="186">
        <f t="shared" si="14"/>
        <v>5061.6000000000004</v>
      </c>
      <c r="H97" s="185"/>
      <c r="I97" s="186">
        <f t="shared" si="15"/>
        <v>0</v>
      </c>
      <c r="J97" s="185"/>
      <c r="K97" s="186">
        <f t="shared" si="16"/>
        <v>0</v>
      </c>
      <c r="L97" s="186">
        <v>21</v>
      </c>
      <c r="M97" s="186">
        <f t="shared" si="17"/>
        <v>6124.5360000000001</v>
      </c>
      <c r="N97" s="186">
        <v>0</v>
      </c>
      <c r="O97" s="186">
        <f t="shared" si="18"/>
        <v>0</v>
      </c>
      <c r="P97" s="186">
        <v>0</v>
      </c>
      <c r="Q97" s="186">
        <f t="shared" si="19"/>
        <v>0</v>
      </c>
      <c r="R97" s="186" t="s">
        <v>265</v>
      </c>
      <c r="S97" s="186" t="s">
        <v>114</v>
      </c>
      <c r="T97" s="187" t="s">
        <v>115</v>
      </c>
      <c r="U97" s="165">
        <v>0.105</v>
      </c>
      <c r="V97" s="165">
        <f t="shared" si="20"/>
        <v>24.16</v>
      </c>
      <c r="W97" s="165"/>
      <c r="X97" s="165" t="s">
        <v>266</v>
      </c>
      <c r="Y97" s="154"/>
      <c r="Z97" s="154"/>
      <c r="AA97" s="154"/>
      <c r="AB97" s="154"/>
      <c r="AC97" s="154"/>
      <c r="AD97" s="154"/>
      <c r="AE97" s="154"/>
      <c r="AF97" s="154"/>
      <c r="AG97" s="154" t="s">
        <v>267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81">
        <v>65</v>
      </c>
      <c r="B98" s="182" t="s">
        <v>276</v>
      </c>
      <c r="C98" s="192" t="s">
        <v>277</v>
      </c>
      <c r="D98" s="183" t="s">
        <v>264</v>
      </c>
      <c r="E98" s="184">
        <v>23.007269999999998</v>
      </c>
      <c r="F98" s="185">
        <v>650</v>
      </c>
      <c r="G98" s="186">
        <f t="shared" si="14"/>
        <v>14954.73</v>
      </c>
      <c r="H98" s="185"/>
      <c r="I98" s="186">
        <f t="shared" si="15"/>
        <v>0</v>
      </c>
      <c r="J98" s="185"/>
      <c r="K98" s="186">
        <f t="shared" si="16"/>
        <v>0</v>
      </c>
      <c r="L98" s="186">
        <v>21</v>
      </c>
      <c r="M98" s="186">
        <f t="shared" si="17"/>
        <v>18095.223299999998</v>
      </c>
      <c r="N98" s="186">
        <v>0</v>
      </c>
      <c r="O98" s="186">
        <f t="shared" si="18"/>
        <v>0</v>
      </c>
      <c r="P98" s="186">
        <v>0</v>
      </c>
      <c r="Q98" s="186">
        <f t="shared" si="19"/>
        <v>0</v>
      </c>
      <c r="R98" s="186" t="s">
        <v>265</v>
      </c>
      <c r="S98" s="186" t="s">
        <v>114</v>
      </c>
      <c r="T98" s="187" t="s">
        <v>115</v>
      </c>
      <c r="U98" s="165">
        <v>0</v>
      </c>
      <c r="V98" s="165">
        <f t="shared" si="20"/>
        <v>0</v>
      </c>
      <c r="W98" s="165"/>
      <c r="X98" s="165" t="s">
        <v>266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267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x14ac:dyDescent="0.2">
      <c r="A99" s="168" t="s">
        <v>108</v>
      </c>
      <c r="B99" s="169" t="s">
        <v>80</v>
      </c>
      <c r="C99" s="190" t="s">
        <v>27</v>
      </c>
      <c r="D99" s="170"/>
      <c r="E99" s="171"/>
      <c r="F99" s="172"/>
      <c r="G99" s="172">
        <f>SUMIF(AG100:AG103,"&lt;&gt;NOR",G100:G103)</f>
        <v>30000</v>
      </c>
      <c r="H99" s="172"/>
      <c r="I99" s="172">
        <f>SUM(I100:I103)</f>
        <v>0</v>
      </c>
      <c r="J99" s="172"/>
      <c r="K99" s="172">
        <f>SUM(K100:K103)</f>
        <v>0</v>
      </c>
      <c r="L99" s="172"/>
      <c r="M99" s="172">
        <f>SUM(M100:M103)</f>
        <v>36300</v>
      </c>
      <c r="N99" s="172"/>
      <c r="O99" s="172">
        <f>SUM(O100:O103)</f>
        <v>0</v>
      </c>
      <c r="P99" s="172"/>
      <c r="Q99" s="172">
        <f>SUM(Q100:Q103)</f>
        <v>0</v>
      </c>
      <c r="R99" s="172"/>
      <c r="S99" s="172"/>
      <c r="T99" s="173"/>
      <c r="U99" s="167"/>
      <c r="V99" s="167">
        <f>SUM(V100:V103)</f>
        <v>0</v>
      </c>
      <c r="W99" s="167"/>
      <c r="X99" s="167"/>
      <c r="AG99" t="s">
        <v>109</v>
      </c>
    </row>
    <row r="100" spans="1:60" outlineLevel="1" x14ac:dyDescent="0.2">
      <c r="A100" s="181">
        <v>66</v>
      </c>
      <c r="B100" s="182" t="s">
        <v>278</v>
      </c>
      <c r="C100" s="192" t="s">
        <v>279</v>
      </c>
      <c r="D100" s="183" t="s">
        <v>280</v>
      </c>
      <c r="E100" s="184">
        <v>1</v>
      </c>
      <c r="F100" s="185">
        <v>10000</v>
      </c>
      <c r="G100" s="186">
        <f>ROUND(E100*F100,2)</f>
        <v>10000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12100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6"/>
      <c r="S100" s="186" t="s">
        <v>114</v>
      </c>
      <c r="T100" s="187" t="s">
        <v>156</v>
      </c>
      <c r="U100" s="165">
        <v>0</v>
      </c>
      <c r="V100" s="165">
        <f>ROUND(E100*U100,2)</f>
        <v>0</v>
      </c>
      <c r="W100" s="165"/>
      <c r="X100" s="165" t="s">
        <v>281</v>
      </c>
      <c r="Y100" s="154"/>
      <c r="Z100" s="154"/>
      <c r="AA100" s="154"/>
      <c r="AB100" s="154"/>
      <c r="AC100" s="154"/>
      <c r="AD100" s="154"/>
      <c r="AE100" s="154"/>
      <c r="AF100" s="154"/>
      <c r="AG100" s="154" t="s">
        <v>282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81">
        <v>67</v>
      </c>
      <c r="B101" s="182" t="s">
        <v>283</v>
      </c>
      <c r="C101" s="192" t="s">
        <v>284</v>
      </c>
      <c r="D101" s="183" t="s">
        <v>280</v>
      </c>
      <c r="E101" s="184">
        <v>1</v>
      </c>
      <c r="F101" s="185">
        <v>10000</v>
      </c>
      <c r="G101" s="186">
        <f>ROUND(E101*F101,2)</f>
        <v>10000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6">
        <f>G101*(1+L101/100)</f>
        <v>12100</v>
      </c>
      <c r="N101" s="186">
        <v>0</v>
      </c>
      <c r="O101" s="186">
        <f>ROUND(E101*N101,2)</f>
        <v>0</v>
      </c>
      <c r="P101" s="186">
        <v>0</v>
      </c>
      <c r="Q101" s="186">
        <f>ROUND(E101*P101,2)</f>
        <v>0</v>
      </c>
      <c r="R101" s="186"/>
      <c r="S101" s="186" t="s">
        <v>114</v>
      </c>
      <c r="T101" s="187" t="s">
        <v>156</v>
      </c>
      <c r="U101" s="165">
        <v>0</v>
      </c>
      <c r="V101" s="165">
        <f>ROUND(E101*U101,2)</f>
        <v>0</v>
      </c>
      <c r="W101" s="165"/>
      <c r="X101" s="165" t="s">
        <v>281</v>
      </c>
      <c r="Y101" s="154"/>
      <c r="Z101" s="154"/>
      <c r="AA101" s="154"/>
      <c r="AB101" s="154"/>
      <c r="AC101" s="154"/>
      <c r="AD101" s="154"/>
      <c r="AE101" s="154"/>
      <c r="AF101" s="154"/>
      <c r="AG101" s="154" t="s">
        <v>282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81">
        <v>68</v>
      </c>
      <c r="B102" s="182" t="s">
        <v>285</v>
      </c>
      <c r="C102" s="192" t="s">
        <v>286</v>
      </c>
      <c r="D102" s="183" t="s">
        <v>280</v>
      </c>
      <c r="E102" s="184">
        <v>1</v>
      </c>
      <c r="F102" s="185">
        <v>5000</v>
      </c>
      <c r="G102" s="186">
        <f>ROUND(E102*F102,2)</f>
        <v>5000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6050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6"/>
      <c r="S102" s="186" t="s">
        <v>114</v>
      </c>
      <c r="T102" s="187" t="s">
        <v>156</v>
      </c>
      <c r="U102" s="165">
        <v>0</v>
      </c>
      <c r="V102" s="165">
        <f>ROUND(E102*U102,2)</f>
        <v>0</v>
      </c>
      <c r="W102" s="165"/>
      <c r="X102" s="165" t="s">
        <v>281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282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81">
        <v>69</v>
      </c>
      <c r="B103" s="182" t="s">
        <v>287</v>
      </c>
      <c r="C103" s="192" t="s">
        <v>288</v>
      </c>
      <c r="D103" s="183" t="s">
        <v>280</v>
      </c>
      <c r="E103" s="184">
        <v>1</v>
      </c>
      <c r="F103" s="185">
        <v>5000</v>
      </c>
      <c r="G103" s="186">
        <f>ROUND(E103*F103,2)</f>
        <v>5000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21</v>
      </c>
      <c r="M103" s="186">
        <f>G103*(1+L103/100)</f>
        <v>6050</v>
      </c>
      <c r="N103" s="186">
        <v>0</v>
      </c>
      <c r="O103" s="186">
        <f>ROUND(E103*N103,2)</f>
        <v>0</v>
      </c>
      <c r="P103" s="186">
        <v>0</v>
      </c>
      <c r="Q103" s="186">
        <f>ROUND(E103*P103,2)</f>
        <v>0</v>
      </c>
      <c r="R103" s="186"/>
      <c r="S103" s="186" t="s">
        <v>114</v>
      </c>
      <c r="T103" s="187" t="s">
        <v>156</v>
      </c>
      <c r="U103" s="165">
        <v>0</v>
      </c>
      <c r="V103" s="165">
        <f>ROUND(E103*U103,2)</f>
        <v>0</v>
      </c>
      <c r="W103" s="165"/>
      <c r="X103" s="165" t="s">
        <v>281</v>
      </c>
      <c r="Y103" s="154"/>
      <c r="Z103" s="154"/>
      <c r="AA103" s="154"/>
      <c r="AB103" s="154"/>
      <c r="AC103" s="154"/>
      <c r="AD103" s="154"/>
      <c r="AE103" s="154"/>
      <c r="AF103" s="154"/>
      <c r="AG103" s="154" t="s">
        <v>289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x14ac:dyDescent="0.2">
      <c r="A104" s="168" t="s">
        <v>108</v>
      </c>
      <c r="B104" s="169" t="s">
        <v>81</v>
      </c>
      <c r="C104" s="190" t="s">
        <v>28</v>
      </c>
      <c r="D104" s="170"/>
      <c r="E104" s="171"/>
      <c r="F104" s="172"/>
      <c r="G104" s="172">
        <f>SUMIF(AG105:AG106,"&lt;&gt;NOR",G105:G106)</f>
        <v>4000</v>
      </c>
      <c r="H104" s="172"/>
      <c r="I104" s="172">
        <f>SUM(I105:I106)</f>
        <v>0</v>
      </c>
      <c r="J104" s="172"/>
      <c r="K104" s="172">
        <f>SUM(K105:K106)</f>
        <v>0</v>
      </c>
      <c r="L104" s="172"/>
      <c r="M104" s="172">
        <f>SUM(M105:M106)</f>
        <v>4840</v>
      </c>
      <c r="N104" s="172"/>
      <c r="O104" s="172">
        <f>SUM(O105:O106)</f>
        <v>0</v>
      </c>
      <c r="P104" s="172"/>
      <c r="Q104" s="172">
        <f>SUM(Q105:Q106)</f>
        <v>0</v>
      </c>
      <c r="R104" s="172"/>
      <c r="S104" s="172"/>
      <c r="T104" s="173"/>
      <c r="U104" s="167"/>
      <c r="V104" s="167">
        <f>SUM(V105:V106)</f>
        <v>0</v>
      </c>
      <c r="W104" s="167"/>
      <c r="X104" s="167"/>
      <c r="AG104" t="s">
        <v>109</v>
      </c>
    </row>
    <row r="105" spans="1:60" outlineLevel="1" x14ac:dyDescent="0.2">
      <c r="A105" s="181">
        <v>70</v>
      </c>
      <c r="B105" s="182" t="s">
        <v>290</v>
      </c>
      <c r="C105" s="192" t="s">
        <v>291</v>
      </c>
      <c r="D105" s="183" t="s">
        <v>280</v>
      </c>
      <c r="E105" s="184">
        <v>1</v>
      </c>
      <c r="F105" s="185">
        <v>2000</v>
      </c>
      <c r="G105" s="186">
        <f>ROUND(E105*F105,2)</f>
        <v>2000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2420</v>
      </c>
      <c r="N105" s="186">
        <v>0</v>
      </c>
      <c r="O105" s="186">
        <f>ROUND(E105*N105,2)</f>
        <v>0</v>
      </c>
      <c r="P105" s="186">
        <v>0</v>
      </c>
      <c r="Q105" s="186">
        <f>ROUND(E105*P105,2)</f>
        <v>0</v>
      </c>
      <c r="R105" s="186"/>
      <c r="S105" s="186" t="s">
        <v>114</v>
      </c>
      <c r="T105" s="187" t="s">
        <v>156</v>
      </c>
      <c r="U105" s="165">
        <v>0</v>
      </c>
      <c r="V105" s="165">
        <f>ROUND(E105*U105,2)</f>
        <v>0</v>
      </c>
      <c r="W105" s="165"/>
      <c r="X105" s="165" t="s">
        <v>281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292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74">
        <v>71</v>
      </c>
      <c r="B106" s="175" t="s">
        <v>293</v>
      </c>
      <c r="C106" s="191" t="s">
        <v>294</v>
      </c>
      <c r="D106" s="176" t="s">
        <v>280</v>
      </c>
      <c r="E106" s="177">
        <v>1</v>
      </c>
      <c r="F106" s="178">
        <v>2000</v>
      </c>
      <c r="G106" s="179">
        <f>ROUND(E106*F106,2)</f>
        <v>2000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2420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79"/>
      <c r="S106" s="179" t="s">
        <v>114</v>
      </c>
      <c r="T106" s="180" t="s">
        <v>156</v>
      </c>
      <c r="U106" s="165">
        <v>0</v>
      </c>
      <c r="V106" s="165">
        <f>ROUND(E106*U106,2)</f>
        <v>0</v>
      </c>
      <c r="W106" s="165"/>
      <c r="X106" s="165" t="s">
        <v>281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282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x14ac:dyDescent="0.2">
      <c r="A107" s="3"/>
      <c r="B107" s="4"/>
      <c r="C107" s="194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95</v>
      </c>
    </row>
    <row r="108" spans="1:60" x14ac:dyDescent="0.2">
      <c r="A108" s="157"/>
      <c r="B108" s="158" t="s">
        <v>29</v>
      </c>
      <c r="C108" s="195"/>
      <c r="D108" s="159"/>
      <c r="E108" s="160"/>
      <c r="F108" s="160"/>
      <c r="G108" s="189">
        <f>G8+G14+G38+G43+G50+G83+G89+G92+G99+G104</f>
        <v>1744865.26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1744865.26</v>
      </c>
      <c r="AG108" t="s">
        <v>295</v>
      </c>
    </row>
    <row r="109" spans="1:60" x14ac:dyDescent="0.2">
      <c r="C109" s="196"/>
      <c r="D109" s="10"/>
      <c r="AG109" t="s">
        <v>296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tEK47uK1i+Tg3WJBPXS+PvJ0GjX6a/81zoJwYtbmHHKX7GJXt2HmUzs8maWh+aX3BvRCgRYcp73ECEFOOL9fQ==" saltValue="Khe9F0FoYCC8hoHevpsTAg==" spinCount="100000" sheet="1"/>
  <mergeCells count="20">
    <mergeCell ref="C49:G49"/>
    <mergeCell ref="A1:G1"/>
    <mergeCell ref="C2:G2"/>
    <mergeCell ref="C3:G3"/>
    <mergeCell ref="C4:G4"/>
    <mergeCell ref="C10:G10"/>
    <mergeCell ref="C12:G12"/>
    <mergeCell ref="C26:G26"/>
    <mergeCell ref="C29:G29"/>
    <mergeCell ref="C31:G31"/>
    <mergeCell ref="C37:G37"/>
    <mergeCell ref="C42:G42"/>
    <mergeCell ref="C82:G82"/>
    <mergeCell ref="C88:G88"/>
    <mergeCell ref="C52:G52"/>
    <mergeCell ref="C54:G54"/>
    <mergeCell ref="C56:G56"/>
    <mergeCell ref="C58:G58"/>
    <mergeCell ref="C62:G62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Tomáš VEČEŘA</cp:lastModifiedBy>
  <cp:lastPrinted>2021-06-28T05:52:13Z</cp:lastPrinted>
  <dcterms:created xsi:type="dcterms:W3CDTF">2009-04-08T07:15:50Z</dcterms:created>
  <dcterms:modified xsi:type="dcterms:W3CDTF">2021-07-22T07:05:53Z</dcterms:modified>
</cp:coreProperties>
</file>