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7640" activeTab="0"/>
  </bookViews>
  <sheets>
    <sheet name="Rekapitulace stavby" sheetId="1" r:id="rId1"/>
    <sheet name="SO 101 - Dopravní hřiště" sheetId="2" r:id="rId2"/>
  </sheets>
  <definedNames>
    <definedName name="_xlnm._FilterDatabase" localSheetId="1" hidden="1">'SO 101 - Dopravní hřiště'!$C$124:$K$225</definedName>
    <definedName name="_xlnm.Print_Area" localSheetId="0">'Rekapitulace stavby'!$D$4:$AO$76,'Rekapitulace stavby'!$C$82:$AQ$96</definedName>
    <definedName name="_xlnm.Print_Area" localSheetId="1">'SO 101 - Dopravní hřiště'!$C$4:$J$76,'SO 101 - Dopravní hřiště'!$C$82:$J$106,'SO 101 - Dopravní hřiště'!$C$112:$J$225</definedName>
    <definedName name="_xlnm.Print_Titles" localSheetId="0">'Rekapitulace stavby'!$92:$92</definedName>
    <definedName name="_xlnm.Print_Titles" localSheetId="1">'SO 101 - Dopravní hřiště'!$124:$124</definedName>
  </definedNames>
  <calcPr calcId="181029"/>
</workbook>
</file>

<file path=xl/sharedStrings.xml><?xml version="1.0" encoding="utf-8"?>
<sst xmlns="http://schemas.openxmlformats.org/spreadsheetml/2006/main" count="1390" uniqueCount="369">
  <si>
    <t>Export Komplet</t>
  </si>
  <si>
    <t/>
  </si>
  <si>
    <t>2.0</t>
  </si>
  <si>
    <t>ZAMOK</t>
  </si>
  <si>
    <t>False</t>
  </si>
  <si>
    <t>{f863847c-cc73-44fd-a340-201a1f495649}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</si>
  <si>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</si>
  <si>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</si>
  <si>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</si>
  <si>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</si>
  <si>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</si>
  <si>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</si>
  <si>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</si>
  <si>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</si>
  <si>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24K0207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</si>
  <si>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</si>
  <si>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</si>
  <si>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dopravního hřiště MŠ Beruška Frýdek-Místek</t>
  </si>
  <si>
    <t>KSO:</t>
  </si>
  <si>
    <t>CC-CZ:</t>
  </si>
  <si>
    <t>Místo:</t>
  </si>
  <si>
    <t>Frýdek-Místek</t>
  </si>
  <si>
    <t>Datum:</t>
  </si>
  <si>
    <t>7. 2. 2024</t>
  </si>
  <si>
    <t>Zadavatel:</t>
  </si>
  <si>
    <t>IČ:</t>
  </si>
  <si>
    <t>MŠ Beruška Frýdek≈Místek</t>
  </si>
  <si>
    <t>DIČ:</t>
  </si>
  <si>
    <t>Uchazeč:</t>
  </si>
  <si>
    <t>Vyplň údaj</t>
  </si>
  <si>
    <t>Projektant:</t>
  </si>
  <si>
    <t>Ing. Dušan Kolek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</si>
  <si>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</si>
  <si>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</si>
  <si>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</si>
  <si>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</si>
  <si>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</si>
  <si>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</si>
  <si>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</si>
  <si>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</si>
  <si>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</si>
  <si>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</si>
  <si>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</si>
  <si>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</si>
  <si>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</si>
  <si>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</si>
  <si>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</si>
  <si>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</si>
  <si>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</si>
  <si>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</si>
  <si>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</si>
  <si>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</si>
  <si>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</si>
  <si>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</si>
  <si>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</si>
  <si>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</si>
  <si>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</si>
  <si>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</si>
  <si>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</si>
  <si>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</si>
  <si>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</si>
  <si>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</si>
  <si>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</si>
  <si>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</si>
  <si>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</si>
  <si>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</si>
  <si>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</si>
  <si>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</si>
  <si>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</si>
  <si>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</si>
  <si>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</si>
  <si>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</si>
  <si>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</si>
  <si>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</si>
  <si>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</si>
  <si>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</si>
  <si>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</si>
  <si>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</si>
  <si>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</si>
  <si>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</si>
  <si>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</si>
  <si>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</si>
  <si>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Dopravní hřiště</t>
  </si>
  <si>
    <t>STA</t>
  </si>
  <si>
    <t>1</t>
  </si>
  <si>
    <t>{f189d306-dc47-45c8-8574-c0a49967aa55}</t>
  </si>
  <si>
    <t>2</t>
  </si>
  <si>
    <t>KRYCÍ LIST SOUPISU PRACÍ</t>
  </si>
  <si>
    <t>Objekt:</t>
  </si>
  <si>
    <t>SO 101 - Dopravní hřiště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</si>
  <si>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</si>
  <si>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</si>
  <si>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</si>
  <si>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</si>
  <si>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</si>
  <si>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</si>
  <si>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</si>
  <si>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</si>
  <si>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</si>
  <si>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</si>
  <si>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</si>
  <si>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VRN</t>
  </si>
  <si>
    <t xml:space="preserve">    VRN11 - VEDLEJŠÍ NÁKLADY STAVBY</t>
  </si>
  <si>
    <t xml:space="preserve">    VRN91 - OSTATNÍ NÁKLADY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</si>
  <si>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</si>
  <si>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</si>
  <si>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</si>
  <si>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</si>
  <si>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</si>
  <si>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</si>
  <si>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</si>
  <si>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</si>
  <si>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</si>
  <si>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</si>
  <si>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</si>
  <si>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</si>
  <si>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</si>
  <si>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</si>
  <si>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</si>
  <si>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</si>
  <si>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</si>
  <si>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</si>
  <si>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113107122</t>
  </si>
  <si>
    <t>Odstranění podkladu z kameniva drceného tl přes 100 do 200 mm ručně</t>
  </si>
  <si>
    <t>m2</t>
  </si>
  <si>
    <t>4</t>
  </si>
  <si>
    <t>-974029765</t>
  </si>
  <si>
    <t>VV</t>
  </si>
  <si>
    <t>1*0,9</t>
  </si>
  <si>
    <t>113107142</t>
  </si>
  <si>
    <t>Odstranění podkladu živičného tl přes 50 do 100 mm ručně</t>
  </si>
  <si>
    <t>-1338071852</t>
  </si>
  <si>
    <t>3</t>
  </si>
  <si>
    <t>113107162</t>
  </si>
  <si>
    <t>Odstranění podkladu z kameniva drceného tl přes 100 do 200 mm strojně pl přes 50 do 200 m2</t>
  </si>
  <si>
    <t>-1058789141</t>
  </si>
  <si>
    <t>113107170</t>
  </si>
  <si>
    <t>Odstranění podkladu z betonu prostého tl do 100 mm strojně pl přes 50 do 200 m2</t>
  </si>
  <si>
    <t>441344607</t>
  </si>
  <si>
    <t>5</t>
  </si>
  <si>
    <t>113205111R1</t>
  </si>
  <si>
    <t>Vytrhání ocelových obrub a dilatací</t>
  </si>
  <si>
    <t>m</t>
  </si>
  <si>
    <t>-753122000</t>
  </si>
  <si>
    <t>6</t>
  </si>
  <si>
    <t>121151105</t>
  </si>
  <si>
    <t>Sejmutí ornice plochy do 100 m2 tl vrstvy přes 250 do 300 mm strojně</t>
  </si>
  <si>
    <t>-34407890</t>
  </si>
  <si>
    <t>7</t>
  </si>
  <si>
    <t>162351103</t>
  </si>
  <si>
    <t>Vodorovné přemístění přes 50 do 500 m výkopku/sypaniny z horniny třídy těžitelnosti I skupiny 1 až 3</t>
  </si>
  <si>
    <t>m3</t>
  </si>
  <si>
    <t>-2115345663</t>
  </si>
  <si>
    <t>"ornice" 80,6*0,3</t>
  </si>
  <si>
    <t>8</t>
  </si>
  <si>
    <t>181351104</t>
  </si>
  <si>
    <t>Rozprostření ornice tl vrstvy přes 200 do 250 mm pl přes 100 do 500 m2 v rovině nebo ve svahu do 1:5 strojně</t>
  </si>
  <si>
    <t>821661406</t>
  </si>
  <si>
    <t>"rozprostření ornice v tl. 30 - 250 mm</t>
  </si>
  <si>
    <t>451</t>
  </si>
  <si>
    <t>9</t>
  </si>
  <si>
    <t>181411131</t>
  </si>
  <si>
    <t>Založení parkového trávníku výsevem pl do 1000 m2 v rovině a ve svahu do 1:5</t>
  </si>
  <si>
    <t>202994306</t>
  </si>
  <si>
    <t>10</t>
  </si>
  <si>
    <t>M</t>
  </si>
  <si>
    <t>00572410</t>
  </si>
  <si>
    <t>osivo směs travní parková</t>
  </si>
  <si>
    <t>kg</t>
  </si>
  <si>
    <t>1087187440</t>
  </si>
  <si>
    <t>451*0,025 'Přepočtené koeficientem množství</t>
  </si>
  <si>
    <t>11</t>
  </si>
  <si>
    <t>181951112</t>
  </si>
  <si>
    <t>Úprava pláně v hornině třídy těžitelnosti I skupiny 1 až 3 se zhutněním strojně</t>
  </si>
  <si>
    <t>-1165098980</t>
  </si>
  <si>
    <t>183403153</t>
  </si>
  <si>
    <t>Obdělání půdy hrabáním v rovině a svahu do 1:5</t>
  </si>
  <si>
    <t>2027424278</t>
  </si>
  <si>
    <t>13</t>
  </si>
  <si>
    <t>183403161</t>
  </si>
  <si>
    <t>Obdělání půdy válením v rovině a svahu do 1:5</t>
  </si>
  <si>
    <t>1233345141</t>
  </si>
  <si>
    <t>14</t>
  </si>
  <si>
    <t>184818231</t>
  </si>
  <si>
    <t>Ochrana kmene průměru do 300 mm bedněním výšky do 2 m</t>
  </si>
  <si>
    <t>kus</t>
  </si>
  <si>
    <t>-2000186980</t>
  </si>
  <si>
    <t>15</t>
  </si>
  <si>
    <t>184818242</t>
  </si>
  <si>
    <t>Ochrana kmene průměru přes 300 do 500 mm bedněním výšky přes 2 do 3 m</t>
  </si>
  <si>
    <t>1999353415</t>
  </si>
  <si>
    <t>Komunikace pozemní</t>
  </si>
  <si>
    <t>16</t>
  </si>
  <si>
    <t>564861111</t>
  </si>
  <si>
    <t>Podklad ze štěrkodrtě ŠD plochy přes 100 m2 tl 200 mm</t>
  </si>
  <si>
    <t>542823496</t>
  </si>
  <si>
    <t>17</t>
  </si>
  <si>
    <t>565135111</t>
  </si>
  <si>
    <t>Asfaltový beton vrstva podkladní ACP 16 (obalované kamenivo OKS) tl 50 mm š do 3 m</t>
  </si>
  <si>
    <t>-682544153</t>
  </si>
  <si>
    <t>18</t>
  </si>
  <si>
    <t>573111111</t>
  </si>
  <si>
    <t>Postřik živičný infiltrační s posypem z asfaltu množství 0,60 kg/m2</t>
  </si>
  <si>
    <t>2071474350</t>
  </si>
  <si>
    <t>19</t>
  </si>
  <si>
    <t>573211109</t>
  </si>
  <si>
    <t>Postřik živičný spojovací z asfaltu v množství 0,50 kg/m2</t>
  </si>
  <si>
    <t>1158780135</t>
  </si>
  <si>
    <t>20</t>
  </si>
  <si>
    <t>577133111</t>
  </si>
  <si>
    <t>Asfaltový beton vrstva obrusná ACO 8 (ABJ) tl 40 mm š do 3 m z nemodifikovaného asfaltu</t>
  </si>
  <si>
    <t>190827540</t>
  </si>
  <si>
    <t>Ostatní konstrukce a práce, bourání</t>
  </si>
  <si>
    <t>914111111</t>
  </si>
  <si>
    <t>Montáž svislé dopravní značky do velikosti 1 m2 objímkami na sloupek nebo konzolu</t>
  </si>
  <si>
    <t>573688451</t>
  </si>
  <si>
    <t>"značky dodá investor" 24</t>
  </si>
  <si>
    <t>22</t>
  </si>
  <si>
    <t>914511111</t>
  </si>
  <si>
    <t>Montáž sloupku dopravních značek délky do 3,5 m s betonovým základem</t>
  </si>
  <si>
    <t>513131616</t>
  </si>
  <si>
    <t>"sloupky dodá investor" 24</t>
  </si>
  <si>
    <t>23</t>
  </si>
  <si>
    <t>914591101R1</t>
  </si>
  <si>
    <t>Úprava konců sloupků dopravních značek proti protáčení a jejich případné zkrácení</t>
  </si>
  <si>
    <t>-1360860618</t>
  </si>
  <si>
    <t>24</t>
  </si>
  <si>
    <t>915111111R1</t>
  </si>
  <si>
    <t>Vodorovné dopravní značení dělící čáry souvislé š do 100 mm základní bílá barva</t>
  </si>
  <si>
    <t>792655664</t>
  </si>
  <si>
    <t>"100mm" 61</t>
  </si>
  <si>
    <t>"70mm" 4</t>
  </si>
  <si>
    <t>Součet</t>
  </si>
  <si>
    <t>25</t>
  </si>
  <si>
    <t>915111121R1</t>
  </si>
  <si>
    <t>Vodorovné dopravní značení dělící čáry přerušované š 100 mm základní bílá barva</t>
  </si>
  <si>
    <t>1195091921</t>
  </si>
  <si>
    <t>26</t>
  </si>
  <si>
    <t>915121111R1</t>
  </si>
  <si>
    <t>Vodorovné dopravní značení příčné čáry souvislé š 200 mm základní bílá barva</t>
  </si>
  <si>
    <t>-346904842</t>
  </si>
  <si>
    <t>27</t>
  </si>
  <si>
    <t>915131111</t>
  </si>
  <si>
    <t>Vodorovné dopravní značení přechody pro chodce, šipky, symboly základní bílá barva</t>
  </si>
  <si>
    <t>-1234618250</t>
  </si>
  <si>
    <t>"přechody" 3,9*0,25</t>
  </si>
  <si>
    <t>"P" 0,5*0,35</t>
  </si>
  <si>
    <t>28</t>
  </si>
  <si>
    <t>915611111</t>
  </si>
  <si>
    <t>Předznačení vodorovného liniového značení</t>
  </si>
  <si>
    <t>812958595</t>
  </si>
  <si>
    <t>29</t>
  </si>
  <si>
    <t>915621111</t>
  </si>
  <si>
    <t>Předznačení vodorovného plošného značení</t>
  </si>
  <si>
    <t>1963891146</t>
  </si>
  <si>
    <t>30</t>
  </si>
  <si>
    <t>916331112</t>
  </si>
  <si>
    <t>Osazení zahradního obrubníku betonového do lože z betonu s boční opěrou</t>
  </si>
  <si>
    <t>1259931577</t>
  </si>
  <si>
    <t>102,4+71,1</t>
  </si>
  <si>
    <t>31</t>
  </si>
  <si>
    <t>59217011</t>
  </si>
  <si>
    <t>obrubník zahradní betonový 500x50x200mm</t>
  </si>
  <si>
    <t>1014336671</t>
  </si>
  <si>
    <t>71,1*1,02 'Přepočtené koeficientem množství</t>
  </si>
  <si>
    <t>32</t>
  </si>
  <si>
    <t>59217002</t>
  </si>
  <si>
    <t>obrubník zahradní betonový šedý 1000x50x200mm</t>
  </si>
  <si>
    <t>2027639501</t>
  </si>
  <si>
    <t>102,4*1,02 'Přepočtené koeficientem množství</t>
  </si>
  <si>
    <t>33</t>
  </si>
  <si>
    <t>916991121</t>
  </si>
  <si>
    <t>Lože pod obrubníky, krajníky nebo obruby z dlažebních kostek z betonu prostého</t>
  </si>
  <si>
    <t>-878339934</t>
  </si>
  <si>
    <t>(102,4+71,1)*0,15*0,2</t>
  </si>
  <si>
    <t>34</t>
  </si>
  <si>
    <t>919735112</t>
  </si>
  <si>
    <t>Řezání stávajícího živičného krytu hl přes 50 do 100 mm</t>
  </si>
  <si>
    <t>-1403650403</t>
  </si>
  <si>
    <t>35</t>
  </si>
  <si>
    <t>936174311</t>
  </si>
  <si>
    <t>Montáž stojanu na kola pro 5 kol kotevními šrouby na pevný podklad</t>
  </si>
  <si>
    <t>111082263</t>
  </si>
  <si>
    <t>997</t>
  </si>
  <si>
    <t>Přesun sutě</t>
  </si>
  <si>
    <t>36</t>
  </si>
  <si>
    <t>997221551</t>
  </si>
  <si>
    <t>Vodorovná doprava suti ze sypkých materiálů do 1 km</t>
  </si>
  <si>
    <t>t</t>
  </si>
  <si>
    <t>161003468</t>
  </si>
  <si>
    <t>37</t>
  </si>
  <si>
    <t>997221559</t>
  </si>
  <si>
    <t>Příplatek ZKD 1 km u vodorovné dopravy suti ze sypkých materiálů</t>
  </si>
  <si>
    <t>2060483796</t>
  </si>
  <si>
    <t>76,484*9 'Přepočtené koeficientem množství</t>
  </si>
  <si>
    <t>38</t>
  </si>
  <si>
    <t>997221561</t>
  </si>
  <si>
    <t>Vodorovná doprava suti z kusových materiálů do 1 km</t>
  </si>
  <si>
    <t>-1308434754</t>
  </si>
  <si>
    <t>39</t>
  </si>
  <si>
    <t>997221569</t>
  </si>
  <si>
    <t>Příplatek ZKD 1 km u vodorovné dopravy suti z kusových materiálů</t>
  </si>
  <si>
    <t>272669540</t>
  </si>
  <si>
    <t>40</t>
  </si>
  <si>
    <t>997221611</t>
  </si>
  <si>
    <t>Nakládání suti na dopravní prostředky pro vodorovnou dopravu</t>
  </si>
  <si>
    <t>-636161935</t>
  </si>
  <si>
    <t>41</t>
  </si>
  <si>
    <t>997221861</t>
  </si>
  <si>
    <t>Poplatek za uložení na recyklační skládce (skládkovné) stavebního odpadu z prostého betonu pod kódem 17 01 01</t>
  </si>
  <si>
    <t>-1961320275</t>
  </si>
  <si>
    <t>42</t>
  </si>
  <si>
    <t>997221873</t>
  </si>
  <si>
    <t>Poplatek za uložení na recyklační skládce (skládkovné) stavebního odpadu zeminy a kamení zatříděného do Katalogu odpadů pod kódem 17 05 04</t>
  </si>
  <si>
    <t>-1504010242</t>
  </si>
  <si>
    <t>43</t>
  </si>
  <si>
    <t>997221891R1</t>
  </si>
  <si>
    <t>Zisk z prodeje oceli do sběrných surovin</t>
  </si>
  <si>
    <t>-1352279940</t>
  </si>
  <si>
    <t>998</t>
  </si>
  <si>
    <t>Přesun hmot</t>
  </si>
  <si>
    <t>44</t>
  </si>
  <si>
    <t>998225111</t>
  </si>
  <si>
    <t>Přesun hmot pro pozemní komunikace s krytem z kamene, monolitickým betonovým nebo živičným</t>
  </si>
  <si>
    <t>-1169349309</t>
  </si>
  <si>
    <t>VRN</t>
  </si>
  <si>
    <t>VRN11</t>
  </si>
  <si>
    <t>VEDLEJŠÍ NÁKLADY STAVBY</t>
  </si>
  <si>
    <t>45</t>
  </si>
  <si>
    <t>R-9991101</t>
  </si>
  <si>
    <t>Vybudování zařízení staveniště</t>
  </si>
  <si>
    <t>soubor</t>
  </si>
  <si>
    <t>1043435689</t>
  </si>
  <si>
    <t>"Náklady na pronájem a dopravu mobilního WC, náklady na připojení staveniště na energie"</t>
  </si>
  <si>
    <t>"Náklady na ochranné opatření hrany příjezdové komunikace v délce 5 m v areálu MŠ proti poškození stavebními stroji"</t>
  </si>
  <si>
    <t>"celkem" 1</t>
  </si>
  <si>
    <t>46</t>
  </si>
  <si>
    <t>R-9991102</t>
  </si>
  <si>
    <t>Provoz zařízení staveniště</t>
  </si>
  <si>
    <t>1252064746</t>
  </si>
  <si>
    <t>"náklady na vybavení zařízení staveniště</t>
  </si>
  <si>
    <t>"náklady na bezpečnost a ochranu zdraví při práci</t>
  </si>
  <si>
    <t>"náklady na úklid v prostoru staveniště a příjezdových komunikací ke staveništi apod.</t>
  </si>
  <si>
    <t>"opatření k zabránění nadměrného zatěžování staveniště a jeho okolí prachem</t>
  </si>
  <si>
    <t>47</t>
  </si>
  <si>
    <t>R-9991103</t>
  </si>
  <si>
    <t>Odstranění zařízení staveniště</t>
  </si>
  <si>
    <t>-1418542465</t>
  </si>
  <si>
    <t xml:space="preserve">"náklady zhotovitele na odstranění zařízení staveniště, uvedení stavbou dotčených ploch </t>
  </si>
  <si>
    <t>"a ploch zařízení staveniště do původního stavu</t>
  </si>
  <si>
    <t>VRN91</t>
  </si>
  <si>
    <t>OSTATNÍ NÁKLADY STAVBY</t>
  </si>
  <si>
    <t>48</t>
  </si>
  <si>
    <t>R-9999101</t>
  </si>
  <si>
    <t>Kompletační činnost zhotovitele</t>
  </si>
  <si>
    <t>438824127</t>
  </si>
  <si>
    <t xml:space="preserve">"kompletní dokladová část dle SoD (revize, atesty, certifikáty, prohlášení o shodě) pro předání a převzetí dokončeného díla </t>
  </si>
  <si>
    <t>49</t>
  </si>
  <si>
    <t>R-9999102</t>
  </si>
  <si>
    <t>Náklady na projekční práce - dokumentace skutečného provedení stavby dle zadávací dokumentace v počtu a formátech dle SoD</t>
  </si>
  <si>
    <t>hod</t>
  </si>
  <si>
    <t>-1725893315</t>
  </si>
  <si>
    <t>"celkem odhad ( upřesní se při realizaci dle skutečnosti ! )" 20</t>
  </si>
  <si>
    <t>50</t>
  </si>
  <si>
    <t>R-9999103</t>
  </si>
  <si>
    <t>Náklady na geodetické práce</t>
  </si>
  <si>
    <t>14901095</t>
  </si>
  <si>
    <t xml:space="preserve">"Náklady na geodetické práce před a v průběhu stavebních prací </t>
  </si>
  <si>
    <t>"celkem:"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</si>
</sst>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80" t="s">
        <v>14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R5" s="19"/>
      <c r="BE5" s="177" t="s">
        <v>15</v>
      </c>
      <c r="BS5" s="16" t="s">
        <v>6</v>
      </c>
    </row>
    <row r="6" spans="2:71" ht="36.95" customHeight="1">
      <c r="B6" s="19"/>
      <c r="D6" s="25" t="s">
        <v>16</v>
      </c>
      <c r="K6" s="182" t="s">
        <v>17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R6" s="19"/>
      <c r="BE6" s="178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78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78"/>
      <c r="BS8" s="16" t="s">
        <v>6</v>
      </c>
    </row>
    <row r="9" spans="2:71" ht="14.45" customHeight="1">
      <c r="B9" s="19"/>
      <c r="AR9" s="19"/>
      <c r="BE9" s="178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78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178"/>
      <c r="BS11" s="16" t="s">
        <v>6</v>
      </c>
    </row>
    <row r="12" spans="2:71" ht="6.95" customHeight="1">
      <c r="B12" s="19"/>
      <c r="AR12" s="19"/>
      <c r="BE12" s="178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178"/>
      <c r="BS13" s="16" t="s">
        <v>6</v>
      </c>
    </row>
    <row r="14" spans="2:71" ht="12.75">
      <c r="B14" s="19"/>
      <c r="E14" s="183" t="s">
        <v>29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6" t="s">
        <v>27</v>
      </c>
      <c r="AN14" s="28" t="s">
        <v>29</v>
      </c>
      <c r="AR14" s="19"/>
      <c r="BE14" s="178"/>
      <c r="BS14" s="16" t="s">
        <v>6</v>
      </c>
    </row>
    <row r="15" spans="2:71" ht="6.95" customHeight="1">
      <c r="B15" s="19"/>
      <c r="AR15" s="19"/>
      <c r="BE15" s="178"/>
      <c r="BS15" s="16" t="s">
        <v>4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178"/>
      <c r="BS16" s="16" t="s">
        <v>4</v>
      </c>
    </row>
    <row r="17" spans="2:7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178"/>
      <c r="BS17" s="16" t="s">
        <v>32</v>
      </c>
    </row>
    <row r="18" spans="2:71" ht="6.95" customHeight="1">
      <c r="B18" s="19"/>
      <c r="AR18" s="19"/>
      <c r="BE18" s="178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178"/>
      <c r="BS19" s="16" t="s">
        <v>6</v>
      </c>
    </row>
    <row r="20" spans="2:71" ht="18.4" customHeight="1">
      <c r="B20" s="19"/>
      <c r="E20" s="24" t="s">
        <v>34</v>
      </c>
      <c r="AK20" s="26" t="s">
        <v>27</v>
      </c>
      <c r="AN20" s="24" t="s">
        <v>1</v>
      </c>
      <c r="AR20" s="19"/>
      <c r="BE20" s="178"/>
      <c r="BS20" s="16" t="s">
        <v>32</v>
      </c>
    </row>
    <row r="21" spans="2:57" ht="6.95" customHeight="1">
      <c r="B21" s="19"/>
      <c r="AR21" s="19"/>
      <c r="BE21" s="178"/>
    </row>
    <row r="22" spans="2:57" ht="12" customHeight="1">
      <c r="B22" s="19"/>
      <c r="D22" s="26" t="s">
        <v>35</v>
      </c>
      <c r="AR22" s="19"/>
      <c r="BE22" s="178"/>
    </row>
    <row r="23" spans="2:57" ht="16.5" customHeight="1">
      <c r="B23" s="19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19"/>
      <c r="BE23" s="178"/>
    </row>
    <row r="24" spans="2:57" ht="6.95" customHeight="1">
      <c r="B24" s="19"/>
      <c r="AR24" s="19"/>
      <c r="BE24" s="178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78"/>
    </row>
    <row r="26" spans="2:57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86">
        <f>ROUND(AG94,2)</f>
        <v>0</v>
      </c>
      <c r="AL26" s="187"/>
      <c r="AM26" s="187"/>
      <c r="AN26" s="187"/>
      <c r="AO26" s="187"/>
      <c r="AR26" s="31"/>
      <c r="BE26" s="178"/>
    </row>
    <row r="27" spans="2:57" s="1" customFormat="1" ht="6.95" customHeight="1">
      <c r="B27" s="31"/>
      <c r="AR27" s="31"/>
      <c r="BE27" s="178"/>
    </row>
    <row r="28" spans="2:57" s="1" customFormat="1" ht="12.75">
      <c r="B28" s="31"/>
      <c r="L28" s="188" t="s">
        <v>37</v>
      </c>
      <c r="M28" s="188"/>
      <c r="N28" s="188"/>
      <c r="O28" s="188"/>
      <c r="P28" s="188"/>
      <c r="W28" s="188" t="s">
        <v>38</v>
      </c>
      <c r="X28" s="188"/>
      <c r="Y28" s="188"/>
      <c r="Z28" s="188"/>
      <c r="AA28" s="188"/>
      <c r="AB28" s="188"/>
      <c r="AC28" s="188"/>
      <c r="AD28" s="188"/>
      <c r="AE28" s="188"/>
      <c r="AK28" s="188" t="s">
        <v>39</v>
      </c>
      <c r="AL28" s="188"/>
      <c r="AM28" s="188"/>
      <c r="AN28" s="188"/>
      <c r="AO28" s="188"/>
      <c r="AR28" s="31"/>
      <c r="BE28" s="178"/>
    </row>
    <row r="29" spans="2:57" s="2" customFormat="1" ht="14.45" customHeight="1">
      <c r="B29" s="35"/>
      <c r="D29" s="26" t="s">
        <v>40</v>
      </c>
      <c r="F29" s="26" t="s">
        <v>41</v>
      </c>
      <c r="L29" s="191">
        <v>0.21</v>
      </c>
      <c r="M29" s="190"/>
      <c r="N29" s="190"/>
      <c r="O29" s="190"/>
      <c r="P29" s="190"/>
      <c r="W29" s="189">
        <f>ROUND(AZ94,2)</f>
        <v>0</v>
      </c>
      <c r="X29" s="190"/>
      <c r="Y29" s="190"/>
      <c r="Z29" s="190"/>
      <c r="AA29" s="190"/>
      <c r="AB29" s="190"/>
      <c r="AC29" s="190"/>
      <c r="AD29" s="190"/>
      <c r="AE29" s="190"/>
      <c r="AK29" s="189">
        <f>ROUND(AV94,2)</f>
        <v>0</v>
      </c>
      <c r="AL29" s="190"/>
      <c r="AM29" s="190"/>
      <c r="AN29" s="190"/>
      <c r="AO29" s="190"/>
      <c r="AR29" s="35"/>
      <c r="BE29" s="179"/>
    </row>
    <row r="30" spans="2:57" s="2" customFormat="1" ht="14.45" customHeight="1">
      <c r="B30" s="35"/>
      <c r="F30" s="26" t="s">
        <v>42</v>
      </c>
      <c r="L30" s="191">
        <v>0.12</v>
      </c>
      <c r="M30" s="190"/>
      <c r="N30" s="190"/>
      <c r="O30" s="190"/>
      <c r="P30" s="190"/>
      <c r="W30" s="189">
        <f>ROUND(BA94,2)</f>
        <v>0</v>
      </c>
      <c r="X30" s="190"/>
      <c r="Y30" s="190"/>
      <c r="Z30" s="190"/>
      <c r="AA30" s="190"/>
      <c r="AB30" s="190"/>
      <c r="AC30" s="190"/>
      <c r="AD30" s="190"/>
      <c r="AE30" s="190"/>
      <c r="AK30" s="189">
        <f>ROUND(AW94,2)</f>
        <v>0</v>
      </c>
      <c r="AL30" s="190"/>
      <c r="AM30" s="190"/>
      <c r="AN30" s="190"/>
      <c r="AO30" s="190"/>
      <c r="AR30" s="35"/>
      <c r="BE30" s="179"/>
    </row>
    <row r="31" spans="2:57" s="2" customFormat="1" ht="14.45" customHeight="1" hidden="1">
      <c r="B31" s="35"/>
      <c r="F31" s="26" t="s">
        <v>43</v>
      </c>
      <c r="L31" s="191">
        <v>0.21</v>
      </c>
      <c r="M31" s="190"/>
      <c r="N31" s="190"/>
      <c r="O31" s="190"/>
      <c r="P31" s="190"/>
      <c r="W31" s="189">
        <f>ROUND(BB94,2)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5"/>
      <c r="BE31" s="179"/>
    </row>
    <row r="32" spans="2:57" s="2" customFormat="1" ht="14.45" customHeight="1" hidden="1">
      <c r="B32" s="35"/>
      <c r="F32" s="26" t="s">
        <v>44</v>
      </c>
      <c r="L32" s="191">
        <v>0.12</v>
      </c>
      <c r="M32" s="190"/>
      <c r="N32" s="190"/>
      <c r="O32" s="190"/>
      <c r="P32" s="190"/>
      <c r="W32" s="189">
        <f>ROUND(BC94,2)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5"/>
      <c r="BE32" s="179"/>
    </row>
    <row r="33" spans="2:57" s="2" customFormat="1" ht="14.45" customHeight="1" hidden="1">
      <c r="B33" s="35"/>
      <c r="F33" s="26" t="s">
        <v>45</v>
      </c>
      <c r="L33" s="191">
        <v>0</v>
      </c>
      <c r="M33" s="190"/>
      <c r="N33" s="190"/>
      <c r="O33" s="190"/>
      <c r="P33" s="190"/>
      <c r="W33" s="189">
        <f>ROUND(BD94,2)</f>
        <v>0</v>
      </c>
      <c r="X33" s="190"/>
      <c r="Y33" s="190"/>
      <c r="Z33" s="190"/>
      <c r="AA33" s="190"/>
      <c r="AB33" s="190"/>
      <c r="AC33" s="190"/>
      <c r="AD33" s="190"/>
      <c r="AE33" s="190"/>
      <c r="AK33" s="189">
        <v>0</v>
      </c>
      <c r="AL33" s="190"/>
      <c r="AM33" s="190"/>
      <c r="AN33" s="190"/>
      <c r="AO33" s="190"/>
      <c r="AR33" s="35"/>
      <c r="BE33" s="179"/>
    </row>
    <row r="34" spans="2:57" s="1" customFormat="1" ht="6.95" customHeight="1">
      <c r="B34" s="31"/>
      <c r="AR34" s="31"/>
      <c r="BE34" s="178"/>
    </row>
    <row r="35" spans="2:44" s="1" customFormat="1" ht="25.9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192" t="s">
        <v>48</v>
      </c>
      <c r="Y35" s="193"/>
      <c r="Z35" s="193"/>
      <c r="AA35" s="193"/>
      <c r="AB35" s="193"/>
      <c r="AC35" s="38"/>
      <c r="AD35" s="38"/>
      <c r="AE35" s="38"/>
      <c r="AF35" s="38"/>
      <c r="AG35" s="38"/>
      <c r="AH35" s="38"/>
      <c r="AI35" s="38"/>
      <c r="AJ35" s="38"/>
      <c r="AK35" s="194">
        <f>SUM(AK26:AK33)</f>
        <v>0</v>
      </c>
      <c r="AL35" s="193"/>
      <c r="AM35" s="193"/>
      <c r="AN35" s="193"/>
      <c r="AO35" s="195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55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24K0207</v>
      </c>
      <c r="AR84" s="47"/>
    </row>
    <row r="85" spans="2:44" s="4" customFormat="1" ht="36.95" customHeight="1">
      <c r="B85" s="48"/>
      <c r="C85" s="49" t="s">
        <v>16</v>
      </c>
      <c r="L85" s="196" t="str">
        <f>K6</f>
        <v>Revitalizace dopravního hřiště MŠ Beruška Frýdek-Místek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Frýdek-Místek</v>
      </c>
      <c r="AI87" s="26" t="s">
        <v>22</v>
      </c>
      <c r="AM87" s="198" t="str">
        <f>IF(AN8="","",AN8)</f>
        <v>7. 2. 2024</v>
      </c>
      <c r="AN87" s="198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>MŠ Beruška Frýdek≈Místek</v>
      </c>
      <c r="AI89" s="26" t="s">
        <v>30</v>
      </c>
      <c r="AM89" s="199" t="str">
        <f>IF(E17="","",E17)</f>
        <v>Ing. Dušan Kolek</v>
      </c>
      <c r="AN89" s="200"/>
      <c r="AO89" s="200"/>
      <c r="AP89" s="200"/>
      <c r="AR89" s="31"/>
      <c r="AS89" s="201" t="s">
        <v>56</v>
      </c>
      <c r="AT89" s="202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33</v>
      </c>
      <c r="AM90" s="199" t="str">
        <f>IF(E20="","",E20)</f>
        <v xml:space="preserve"> </v>
      </c>
      <c r="AN90" s="200"/>
      <c r="AO90" s="200"/>
      <c r="AP90" s="200"/>
      <c r="AR90" s="31"/>
      <c r="AS90" s="203"/>
      <c r="AT90" s="204"/>
      <c r="BD90" s="55"/>
    </row>
    <row r="91" spans="2:56" s="1" customFormat="1" ht="10.9" customHeight="1">
      <c r="B91" s="31"/>
      <c r="AR91" s="31"/>
      <c r="AS91" s="203"/>
      <c r="AT91" s="204"/>
      <c r="BD91" s="55"/>
    </row>
    <row r="92" spans="2:56" s="1" customFormat="1" ht="29.25" customHeight="1">
      <c r="B92" s="31"/>
      <c r="C92" s="205" t="s">
        <v>57</v>
      </c>
      <c r="D92" s="206"/>
      <c r="E92" s="206"/>
      <c r="F92" s="206"/>
      <c r="G92" s="206"/>
      <c r="H92" s="56"/>
      <c r="I92" s="207" t="s">
        <v>58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8" t="s">
        <v>59</v>
      </c>
      <c r="AH92" s="206"/>
      <c r="AI92" s="206"/>
      <c r="AJ92" s="206"/>
      <c r="AK92" s="206"/>
      <c r="AL92" s="206"/>
      <c r="AM92" s="206"/>
      <c r="AN92" s="207" t="s">
        <v>60</v>
      </c>
      <c r="AO92" s="206"/>
      <c r="AP92" s="209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75</v>
      </c>
      <c r="BT94" s="71" t="s">
        <v>76</v>
      </c>
      <c r="BU94" s="72" t="s">
        <v>77</v>
      </c>
      <c r="BV94" s="71" t="s">
        <v>78</v>
      </c>
      <c r="BW94" s="71" t="s">
        <v>5</v>
      </c>
      <c r="BX94" s="71" t="s">
        <v>79</v>
      </c>
      <c r="CL94" s="71" t="s">
        <v>1</v>
      </c>
    </row>
    <row r="95" spans="1:91" s="6" customFormat="1" ht="16.5" customHeight="1">
      <c r="A95" s="73" t="s">
        <v>80</v>
      </c>
      <c r="B95" s="74"/>
      <c r="C95" s="75"/>
      <c r="D95" s="212" t="s">
        <v>81</v>
      </c>
      <c r="E95" s="212"/>
      <c r="F95" s="212"/>
      <c r="G95" s="212"/>
      <c r="H95" s="212"/>
      <c r="I95" s="76"/>
      <c r="J95" s="212" t="s">
        <v>82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0">
        <f>'SO 101 - Dopravní hřiště'!J30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77" t="s">
        <v>83</v>
      </c>
      <c r="AR95" s="74"/>
      <c r="AS95" s="78">
        <v>0</v>
      </c>
      <c r="AT95" s="79">
        <f>ROUND(SUM(AV95:AW95),2)</f>
        <v>0</v>
      </c>
      <c r="AU95" s="80">
        <f>'SO 101 - Dopravní hřiště'!P125</f>
        <v>0</v>
      </c>
      <c r="AV95" s="79">
        <f>'SO 101 - Dopravní hřiště'!J33</f>
        <v>0</v>
      </c>
      <c r="AW95" s="79">
        <f>'SO 101 - Dopravní hřiště'!J34</f>
        <v>0</v>
      </c>
      <c r="AX95" s="79">
        <f>'SO 101 - Dopravní hřiště'!J35</f>
        <v>0</v>
      </c>
      <c r="AY95" s="79">
        <f>'SO 101 - Dopravní hřiště'!J36</f>
        <v>0</v>
      </c>
      <c r="AZ95" s="79">
        <f>'SO 101 - Dopravní hřiště'!F33</f>
        <v>0</v>
      </c>
      <c r="BA95" s="79">
        <f>'SO 101 - Dopravní hřiště'!F34</f>
        <v>0</v>
      </c>
      <c r="BB95" s="79">
        <f>'SO 101 - Dopravní hřiště'!F35</f>
        <v>0</v>
      </c>
      <c r="BC95" s="79">
        <f>'SO 101 - Dopravní hřiště'!F36</f>
        <v>0</v>
      </c>
      <c r="BD95" s="81">
        <f>'SO 101 - Dopravní hřiště'!F37</f>
        <v>0</v>
      </c>
      <c r="BT95" s="82" t="s">
        <v>84</v>
      </c>
      <c r="BV95" s="82" t="s">
        <v>78</v>
      </c>
      <c r="BW95" s="82" t="s">
        <v>85</v>
      </c>
      <c r="BX95" s="82" t="s">
        <v>5</v>
      </c>
      <c r="CL95" s="82" t="s">
        <v>1</v>
      </c>
      <c r="CM95" s="82" t="s">
        <v>86</v>
      </c>
    </row>
    <row r="96" spans="2:44" s="1" customFormat="1" ht="30" customHeight="1">
      <c r="B96" s="31"/>
      <c r="AR96" s="31"/>
    </row>
    <row r="97" spans="2:44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31"/>
    </row>
  </sheetData>
  <sheetProtection algorithmName="SHA-512" hashValue="9mz1e56OR/kDKLRALd4D4Etqr+fn8rEm+nmB6d/hBEcWBkZpOy/gkBKmI9ap0FdHqRKrrzlEMMUeIvi/cMIACQ==" saltValue="gQECfnRfu6ZDBBPum+ZuCmWQkzE5y1uRYfO50LkpsLw/rg43iHm+Awgh3aK9GK0O0Rc0tqt6PgkNx7KKYTM9J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101 - Dopravní hřiště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87</v>
      </c>
      <c r="L4" s="19"/>
      <c r="M4" s="8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15" t="str">
        <f>'Rekapitulace stavby'!K6</f>
        <v>Revitalizace dopravního hřiště MŠ Beruška Frýdek-Místek</v>
      </c>
      <c r="F7" s="216"/>
      <c r="G7" s="216"/>
      <c r="H7" s="216"/>
      <c r="L7" s="19"/>
    </row>
    <row r="8" spans="2:12" s="1" customFormat="1" ht="12" customHeight="1">
      <c r="B8" s="31"/>
      <c r="D8" s="26" t="s">
        <v>88</v>
      </c>
      <c r="L8" s="31"/>
    </row>
    <row r="9" spans="2:12" s="1" customFormat="1" ht="16.5" customHeight="1">
      <c r="B9" s="31"/>
      <c r="E9" s="196" t="s">
        <v>89</v>
      </c>
      <c r="F9" s="217"/>
      <c r="G9" s="217"/>
      <c r="H9" s="217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7. 2. 2024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18" t="str">
        <f>'Rekapitulace stavby'!E14</f>
        <v>Vyplň údaj</v>
      </c>
      <c r="F18" s="180"/>
      <c r="G18" s="180"/>
      <c r="H18" s="180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4"/>
      <c r="E27" s="185" t="s">
        <v>1</v>
      </c>
      <c r="F27" s="185"/>
      <c r="G27" s="185"/>
      <c r="H27" s="185"/>
      <c r="L27" s="84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5" t="s">
        <v>36</v>
      </c>
      <c r="J30" s="65">
        <f>ROUND(J125,2)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86">
        <f>ROUND((SUM(BE125:BE225)),2)</f>
        <v>0</v>
      </c>
      <c r="I33" s="87">
        <v>0.21</v>
      </c>
      <c r="J33" s="86">
        <f>ROUND(((SUM(BE125:BE225))*I33),2)</f>
        <v>0</v>
      </c>
      <c r="L33" s="31"/>
    </row>
    <row r="34" spans="2:12" s="1" customFormat="1" ht="14.45" customHeight="1">
      <c r="B34" s="31"/>
      <c r="E34" s="26" t="s">
        <v>42</v>
      </c>
      <c r="F34" s="86">
        <f>ROUND((SUM(BF125:BF225)),2)</f>
        <v>0</v>
      </c>
      <c r="I34" s="87">
        <v>0.12</v>
      </c>
      <c r="J34" s="86">
        <f>ROUND(((SUM(BF125:BF225))*I34),2)</f>
        <v>0</v>
      </c>
      <c r="L34" s="31"/>
    </row>
    <row r="35" spans="2:12" s="1" customFormat="1" ht="14.45" customHeight="1" hidden="1">
      <c r="B35" s="31"/>
      <c r="E35" s="26" t="s">
        <v>43</v>
      </c>
      <c r="F35" s="86">
        <f>ROUND((SUM(BG125:BG225)),2)</f>
        <v>0</v>
      </c>
      <c r="I35" s="87">
        <v>0.21</v>
      </c>
      <c r="J35" s="86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86">
        <f>ROUND((SUM(BH125:BH225)),2)</f>
        <v>0</v>
      </c>
      <c r="I36" s="87">
        <v>0.12</v>
      </c>
      <c r="J36" s="86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86">
        <f>ROUND((SUM(BI125:BI225)),2)</f>
        <v>0</v>
      </c>
      <c r="I37" s="87">
        <v>0</v>
      </c>
      <c r="J37" s="86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88"/>
      <c r="D39" s="89" t="s">
        <v>46</v>
      </c>
      <c r="E39" s="56"/>
      <c r="F39" s="56"/>
      <c r="G39" s="90" t="s">
        <v>47</v>
      </c>
      <c r="H39" s="91" t="s">
        <v>48</v>
      </c>
      <c r="I39" s="56"/>
      <c r="J39" s="92">
        <f>SUM(J30:J37)</f>
        <v>0</v>
      </c>
      <c r="K39" s="93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4" t="s">
        <v>52</v>
      </c>
      <c r="G61" s="42" t="s">
        <v>51</v>
      </c>
      <c r="H61" s="33"/>
      <c r="I61" s="33"/>
      <c r="J61" s="95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4" t="s">
        <v>52</v>
      </c>
      <c r="G76" s="42" t="s">
        <v>51</v>
      </c>
      <c r="H76" s="33"/>
      <c r="I76" s="33"/>
      <c r="J76" s="95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90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15" t="str">
        <f>E7</f>
        <v>Revitalizace dopravního hřiště MŠ Beruška Frýdek-Místek</v>
      </c>
      <c r="F85" s="216"/>
      <c r="G85" s="216"/>
      <c r="H85" s="216"/>
      <c r="L85" s="31"/>
    </row>
    <row r="86" spans="2:12" s="1" customFormat="1" ht="12" customHeight="1">
      <c r="B86" s="31"/>
      <c r="C86" s="26" t="s">
        <v>88</v>
      </c>
      <c r="L86" s="31"/>
    </row>
    <row r="87" spans="2:12" s="1" customFormat="1" ht="16.5" customHeight="1">
      <c r="B87" s="31"/>
      <c r="E87" s="196" t="str">
        <f>E9</f>
        <v>SO 101 - Dopravní hřiště</v>
      </c>
      <c r="F87" s="217"/>
      <c r="G87" s="217"/>
      <c r="H87" s="217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Frýdek-Místek</v>
      </c>
      <c r="I89" s="26" t="s">
        <v>22</v>
      </c>
      <c r="J89" s="51" t="str">
        <f>IF(J12="","",J12)</f>
        <v>7. 2. 2024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>MŠ Beruška Frýdek≈Místek</v>
      </c>
      <c r="I91" s="26" t="s">
        <v>30</v>
      </c>
      <c r="J91" s="29" t="str">
        <f>E21</f>
        <v>Ing. Dušan Kolek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96" t="s">
        <v>91</v>
      </c>
      <c r="D94" s="88"/>
      <c r="E94" s="88"/>
      <c r="F94" s="88"/>
      <c r="G94" s="88"/>
      <c r="H94" s="88"/>
      <c r="I94" s="88"/>
      <c r="J94" s="97" t="s">
        <v>92</v>
      </c>
      <c r="K94" s="88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98" t="s">
        <v>93</v>
      </c>
      <c r="J96" s="65">
        <f>J125</f>
        <v>0</v>
      </c>
      <c r="L96" s="31"/>
      <c r="AU96" s="16" t="s">
        <v>94</v>
      </c>
    </row>
    <row r="97" spans="2:12" s="8" customFormat="1" ht="24.95" customHeight="1">
      <c r="B97" s="99"/>
      <c r="D97" s="100" t="s">
        <v>95</v>
      </c>
      <c r="E97" s="101"/>
      <c r="F97" s="101"/>
      <c r="G97" s="101"/>
      <c r="H97" s="101"/>
      <c r="I97" s="101"/>
      <c r="J97" s="102">
        <f>J126</f>
        <v>0</v>
      </c>
      <c r="L97" s="99"/>
    </row>
    <row r="98" spans="2:12" s="9" customFormat="1" ht="19.9" customHeight="1">
      <c r="B98" s="103"/>
      <c r="D98" s="104" t="s">
        <v>96</v>
      </c>
      <c r="E98" s="105"/>
      <c r="F98" s="105"/>
      <c r="G98" s="105"/>
      <c r="H98" s="105"/>
      <c r="I98" s="105"/>
      <c r="J98" s="106">
        <f>J127</f>
        <v>0</v>
      </c>
      <c r="L98" s="103"/>
    </row>
    <row r="99" spans="2:12" s="9" customFormat="1" ht="19.9" customHeight="1">
      <c r="B99" s="103"/>
      <c r="D99" s="104" t="s">
        <v>97</v>
      </c>
      <c r="E99" s="105"/>
      <c r="F99" s="105"/>
      <c r="G99" s="105"/>
      <c r="H99" s="105"/>
      <c r="I99" s="105"/>
      <c r="J99" s="106">
        <f>J148</f>
        <v>0</v>
      </c>
      <c r="L99" s="103"/>
    </row>
    <row r="100" spans="2:12" s="9" customFormat="1" ht="19.9" customHeight="1">
      <c r="B100" s="103"/>
      <c r="D100" s="104" t="s">
        <v>98</v>
      </c>
      <c r="E100" s="105"/>
      <c r="F100" s="105"/>
      <c r="G100" s="105"/>
      <c r="H100" s="105"/>
      <c r="I100" s="105"/>
      <c r="J100" s="106">
        <f>J154</f>
        <v>0</v>
      </c>
      <c r="L100" s="103"/>
    </row>
    <row r="101" spans="2:12" s="9" customFormat="1" ht="19.9" customHeight="1">
      <c r="B101" s="103"/>
      <c r="D101" s="104" t="s">
        <v>99</v>
      </c>
      <c r="E101" s="105"/>
      <c r="F101" s="105"/>
      <c r="G101" s="105"/>
      <c r="H101" s="105"/>
      <c r="I101" s="105"/>
      <c r="J101" s="106">
        <f>J182</f>
        <v>0</v>
      </c>
      <c r="L101" s="103"/>
    </row>
    <row r="102" spans="2:12" s="9" customFormat="1" ht="19.9" customHeight="1">
      <c r="B102" s="103"/>
      <c r="D102" s="104" t="s">
        <v>100</v>
      </c>
      <c r="E102" s="105"/>
      <c r="F102" s="105"/>
      <c r="G102" s="105"/>
      <c r="H102" s="105"/>
      <c r="I102" s="105"/>
      <c r="J102" s="106">
        <f>J193</f>
        <v>0</v>
      </c>
      <c r="L102" s="103"/>
    </row>
    <row r="103" spans="2:12" s="8" customFormat="1" ht="24.95" customHeight="1">
      <c r="B103" s="99"/>
      <c r="D103" s="100" t="s">
        <v>101</v>
      </c>
      <c r="E103" s="101"/>
      <c r="F103" s="101"/>
      <c r="G103" s="101"/>
      <c r="H103" s="101"/>
      <c r="I103" s="101"/>
      <c r="J103" s="102">
        <f>J195</f>
        <v>0</v>
      </c>
      <c r="L103" s="99"/>
    </row>
    <row r="104" spans="2:12" s="9" customFormat="1" ht="19.9" customHeight="1">
      <c r="B104" s="103"/>
      <c r="D104" s="104" t="s">
        <v>102</v>
      </c>
      <c r="E104" s="105"/>
      <c r="F104" s="105"/>
      <c r="G104" s="105"/>
      <c r="H104" s="105"/>
      <c r="I104" s="105"/>
      <c r="J104" s="106">
        <f>J196</f>
        <v>0</v>
      </c>
      <c r="L104" s="103"/>
    </row>
    <row r="105" spans="2:12" s="9" customFormat="1" ht="19.9" customHeight="1">
      <c r="B105" s="103"/>
      <c r="D105" s="104" t="s">
        <v>103</v>
      </c>
      <c r="E105" s="105"/>
      <c r="F105" s="105"/>
      <c r="G105" s="105"/>
      <c r="H105" s="105"/>
      <c r="I105" s="105"/>
      <c r="J105" s="106">
        <f>J214</f>
        <v>0</v>
      </c>
      <c r="L105" s="103"/>
    </row>
    <row r="106" spans="2:12" s="1" customFormat="1" ht="21.75" customHeight="1">
      <c r="B106" s="31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5" customHeight="1">
      <c r="B112" s="31"/>
      <c r="C112" s="20" t="s">
        <v>104</v>
      </c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6.5" customHeight="1">
      <c r="B115" s="31"/>
      <c r="E115" s="215" t="str">
        <f>E7</f>
        <v>Revitalizace dopravního hřiště MŠ Beruška Frýdek-Místek</v>
      </c>
      <c r="F115" s="216"/>
      <c r="G115" s="216"/>
      <c r="H115" s="216"/>
      <c r="L115" s="31"/>
    </row>
    <row r="116" spans="2:12" s="1" customFormat="1" ht="12" customHeight="1">
      <c r="B116" s="31"/>
      <c r="C116" s="26" t="s">
        <v>88</v>
      </c>
      <c r="L116" s="31"/>
    </row>
    <row r="117" spans="2:12" s="1" customFormat="1" ht="16.5" customHeight="1">
      <c r="B117" s="31"/>
      <c r="E117" s="196" t="str">
        <f>E9</f>
        <v>SO 101 - Dopravní hřiště</v>
      </c>
      <c r="F117" s="217"/>
      <c r="G117" s="217"/>
      <c r="H117" s="217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F12</f>
        <v>Frýdek-Místek</v>
      </c>
      <c r="I119" s="26" t="s">
        <v>22</v>
      </c>
      <c r="J119" s="51" t="str">
        <f>IF(J12="","",J12)</f>
        <v>7. 2. 2024</v>
      </c>
      <c r="L119" s="31"/>
    </row>
    <row r="120" spans="2:12" s="1" customFormat="1" ht="6.95" customHeight="1">
      <c r="B120" s="31"/>
      <c r="L120" s="31"/>
    </row>
    <row r="121" spans="2:12" s="1" customFormat="1" ht="15.2" customHeight="1">
      <c r="B121" s="31"/>
      <c r="C121" s="26" t="s">
        <v>24</v>
      </c>
      <c r="F121" s="24" t="str">
        <f>E15</f>
        <v>MŠ Beruška Frýdek≈Místek</v>
      </c>
      <c r="I121" s="26" t="s">
        <v>30</v>
      </c>
      <c r="J121" s="29" t="str">
        <f>E21</f>
        <v>Ing. Dušan Kolek</v>
      </c>
      <c r="L121" s="31"/>
    </row>
    <row r="122" spans="2:12" s="1" customFormat="1" ht="15.2" customHeight="1">
      <c r="B122" s="31"/>
      <c r="C122" s="26" t="s">
        <v>28</v>
      </c>
      <c r="F122" s="24" t="str">
        <f>IF(E18="","",E18)</f>
        <v>Vyplň údaj</v>
      </c>
      <c r="I122" s="26" t="s">
        <v>33</v>
      </c>
      <c r="J122" s="29" t="str">
        <f>E24</f>
        <v xml:space="preserve"> 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07"/>
      <c r="C124" s="108" t="s">
        <v>105</v>
      </c>
      <c r="D124" s="109" t="s">
        <v>61</v>
      </c>
      <c r="E124" s="109" t="s">
        <v>57</v>
      </c>
      <c r="F124" s="109" t="s">
        <v>58</v>
      </c>
      <c r="G124" s="109" t="s">
        <v>106</v>
      </c>
      <c r="H124" s="109" t="s">
        <v>107</v>
      </c>
      <c r="I124" s="109" t="s">
        <v>108</v>
      </c>
      <c r="J124" s="110" t="s">
        <v>92</v>
      </c>
      <c r="K124" s="111" t="s">
        <v>109</v>
      </c>
      <c r="L124" s="107"/>
      <c r="M124" s="58" t="s">
        <v>1</v>
      </c>
      <c r="N124" s="59" t="s">
        <v>40</v>
      </c>
      <c r="O124" s="59" t="s">
        <v>110</v>
      </c>
      <c r="P124" s="59" t="s">
        <v>111</v>
      </c>
      <c r="Q124" s="59" t="s">
        <v>112</v>
      </c>
      <c r="R124" s="59" t="s">
        <v>113</v>
      </c>
      <c r="S124" s="59" t="s">
        <v>114</v>
      </c>
      <c r="T124" s="60" t="s">
        <v>115</v>
      </c>
    </row>
    <row r="125" spans="2:63" s="1" customFormat="1" ht="22.9" customHeight="1">
      <c r="B125" s="31"/>
      <c r="C125" s="63" t="s">
        <v>116</v>
      </c>
      <c r="J125" s="112">
        <f>BK125</f>
        <v>0</v>
      </c>
      <c r="L125" s="31"/>
      <c r="M125" s="61"/>
      <c r="N125" s="52"/>
      <c r="O125" s="52"/>
      <c r="P125" s="113">
        <f>P126+P195</f>
        <v>0</v>
      </c>
      <c r="Q125" s="52"/>
      <c r="R125" s="113">
        <f>R126+R195</f>
        <v>36.102432199999996</v>
      </c>
      <c r="S125" s="52"/>
      <c r="T125" s="114">
        <f>T126+T195</f>
        <v>76.48418</v>
      </c>
      <c r="AT125" s="16" t="s">
        <v>75</v>
      </c>
      <c r="AU125" s="16" t="s">
        <v>94</v>
      </c>
      <c r="BK125" s="115">
        <f>BK126+BK195</f>
        <v>0</v>
      </c>
    </row>
    <row r="126" spans="2:63" s="11" customFormat="1" ht="25.9" customHeight="1">
      <c r="B126" s="116"/>
      <c r="D126" s="117" t="s">
        <v>75</v>
      </c>
      <c r="E126" s="118" t="s">
        <v>117</v>
      </c>
      <c r="F126" s="118" t="s">
        <v>118</v>
      </c>
      <c r="I126" s="119"/>
      <c r="J126" s="120">
        <f>BK126</f>
        <v>0</v>
      </c>
      <c r="L126" s="116"/>
      <c r="M126" s="121"/>
      <c r="P126" s="122">
        <f>P127+P148+P154+P182+P193</f>
        <v>0</v>
      </c>
      <c r="R126" s="122">
        <f>R127+R148+R154+R182+R193</f>
        <v>36.102432199999996</v>
      </c>
      <c r="T126" s="123">
        <f>T127+T148+T154+T182+T193</f>
        <v>76.48418</v>
      </c>
      <c r="AR126" s="117" t="s">
        <v>84</v>
      </c>
      <c r="AT126" s="124" t="s">
        <v>75</v>
      </c>
      <c r="AU126" s="124" t="s">
        <v>76</v>
      </c>
      <c r="AY126" s="117" t="s">
        <v>119</v>
      </c>
      <c r="BK126" s="125">
        <f>BK127+BK148+BK154+BK182+BK193</f>
        <v>0</v>
      </c>
    </row>
    <row r="127" spans="2:63" s="11" customFormat="1" ht="22.9" customHeight="1">
      <c r="B127" s="116"/>
      <c r="D127" s="117" t="s">
        <v>75</v>
      </c>
      <c r="E127" s="126" t="s">
        <v>84</v>
      </c>
      <c r="F127" s="126" t="s">
        <v>120</v>
      </c>
      <c r="I127" s="119"/>
      <c r="J127" s="127">
        <f>BK127</f>
        <v>0</v>
      </c>
      <c r="L127" s="116"/>
      <c r="M127" s="121"/>
      <c r="P127" s="122">
        <f>SUM(P128:P147)</f>
        <v>0</v>
      </c>
      <c r="R127" s="122">
        <f>SUM(R128:R147)</f>
        <v>0.088145</v>
      </c>
      <c r="T127" s="123">
        <f>SUM(T128:T147)</f>
        <v>76.48418</v>
      </c>
      <c r="AR127" s="117" t="s">
        <v>84</v>
      </c>
      <c r="AT127" s="124" t="s">
        <v>75</v>
      </c>
      <c r="AU127" s="124" t="s">
        <v>84</v>
      </c>
      <c r="AY127" s="117" t="s">
        <v>119</v>
      </c>
      <c r="BK127" s="125">
        <f>SUM(BK128:BK147)</f>
        <v>0</v>
      </c>
    </row>
    <row r="128" spans="2:65" s="1" customFormat="1" ht="24.2" customHeight="1">
      <c r="B128" s="31"/>
      <c r="C128" s="128" t="s">
        <v>84</v>
      </c>
      <c r="D128" s="128" t="s">
        <v>121</v>
      </c>
      <c r="E128" s="129" t="s">
        <v>122</v>
      </c>
      <c r="F128" s="130" t="s">
        <v>123</v>
      </c>
      <c r="G128" s="131" t="s">
        <v>124</v>
      </c>
      <c r="H128" s="132">
        <v>0.9</v>
      </c>
      <c r="I128" s="133"/>
      <c r="J128" s="134">
        <f>ROUND(I128*H128,2)</f>
        <v>0</v>
      </c>
      <c r="K128" s="135"/>
      <c r="L128" s="31"/>
      <c r="M128" s="136" t="s">
        <v>1</v>
      </c>
      <c r="N128" s="137" t="s">
        <v>41</v>
      </c>
      <c r="P128" s="138">
        <f>O128*H128</f>
        <v>0</v>
      </c>
      <c r="Q128" s="138">
        <v>0</v>
      </c>
      <c r="R128" s="138">
        <f>Q128*H128</f>
        <v>0</v>
      </c>
      <c r="S128" s="138">
        <v>0.29</v>
      </c>
      <c r="T128" s="139">
        <f>S128*H128</f>
        <v>0.261</v>
      </c>
      <c r="AR128" s="140" t="s">
        <v>125</v>
      </c>
      <c r="AT128" s="140" t="s">
        <v>121</v>
      </c>
      <c r="AU128" s="140" t="s">
        <v>86</v>
      </c>
      <c r="AY128" s="16" t="s">
        <v>119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6" t="s">
        <v>84</v>
      </c>
      <c r="BK128" s="141">
        <f>ROUND(I128*H128,2)</f>
        <v>0</v>
      </c>
      <c r="BL128" s="16" t="s">
        <v>125</v>
      </c>
      <c r="BM128" s="140" t="s">
        <v>126</v>
      </c>
    </row>
    <row r="129" spans="2:51" s="12" customFormat="1" ht="11.25">
      <c r="B129" s="142"/>
      <c r="D129" s="143" t="s">
        <v>127</v>
      </c>
      <c r="E129" s="144" t="s">
        <v>1</v>
      </c>
      <c r="F129" s="145" t="s">
        <v>128</v>
      </c>
      <c r="H129" s="146">
        <v>0.9</v>
      </c>
      <c r="I129" s="147"/>
      <c r="L129" s="142"/>
      <c r="M129" s="148"/>
      <c r="T129" s="149"/>
      <c r="AT129" s="144" t="s">
        <v>127</v>
      </c>
      <c r="AU129" s="144" t="s">
        <v>86</v>
      </c>
      <c r="AV129" s="12" t="s">
        <v>86</v>
      </c>
      <c r="AW129" s="12" t="s">
        <v>32</v>
      </c>
      <c r="AX129" s="12" t="s">
        <v>84</v>
      </c>
      <c r="AY129" s="144" t="s">
        <v>119</v>
      </c>
    </row>
    <row r="130" spans="2:65" s="1" customFormat="1" ht="24.2" customHeight="1">
      <c r="B130" s="31"/>
      <c r="C130" s="128" t="s">
        <v>86</v>
      </c>
      <c r="D130" s="128" t="s">
        <v>121</v>
      </c>
      <c r="E130" s="129" t="s">
        <v>129</v>
      </c>
      <c r="F130" s="130" t="s">
        <v>130</v>
      </c>
      <c r="G130" s="131" t="s">
        <v>124</v>
      </c>
      <c r="H130" s="132">
        <v>0.9</v>
      </c>
      <c r="I130" s="133"/>
      <c r="J130" s="134">
        <f aca="true" t="shared" si="0" ref="J130:J135">ROUND(I130*H130,2)</f>
        <v>0</v>
      </c>
      <c r="K130" s="135"/>
      <c r="L130" s="31"/>
      <c r="M130" s="136" t="s">
        <v>1</v>
      </c>
      <c r="N130" s="137" t="s">
        <v>41</v>
      </c>
      <c r="P130" s="138">
        <f aca="true" t="shared" si="1" ref="P130:P135">O130*H130</f>
        <v>0</v>
      </c>
      <c r="Q130" s="138">
        <v>0</v>
      </c>
      <c r="R130" s="138">
        <f aca="true" t="shared" si="2" ref="R130:R135">Q130*H130</f>
        <v>0</v>
      </c>
      <c r="S130" s="138">
        <v>0.22</v>
      </c>
      <c r="T130" s="139">
        <f aca="true" t="shared" si="3" ref="T130:T135">S130*H130</f>
        <v>0.198</v>
      </c>
      <c r="AR130" s="140" t="s">
        <v>125</v>
      </c>
      <c r="AT130" s="140" t="s">
        <v>121</v>
      </c>
      <c r="AU130" s="140" t="s">
        <v>86</v>
      </c>
      <c r="AY130" s="16" t="s">
        <v>119</v>
      </c>
      <c r="BE130" s="141">
        <f aca="true" t="shared" si="4" ref="BE130:BE135">IF(N130="základní",J130,0)</f>
        <v>0</v>
      </c>
      <c r="BF130" s="141">
        <f aca="true" t="shared" si="5" ref="BF130:BF135">IF(N130="snížená",J130,0)</f>
        <v>0</v>
      </c>
      <c r="BG130" s="141">
        <f aca="true" t="shared" si="6" ref="BG130:BG135">IF(N130="zákl. přenesená",J130,0)</f>
        <v>0</v>
      </c>
      <c r="BH130" s="141">
        <f aca="true" t="shared" si="7" ref="BH130:BH135">IF(N130="sníž. přenesená",J130,0)</f>
        <v>0</v>
      </c>
      <c r="BI130" s="141">
        <f aca="true" t="shared" si="8" ref="BI130:BI135">IF(N130="nulová",J130,0)</f>
        <v>0</v>
      </c>
      <c r="BJ130" s="16" t="s">
        <v>84</v>
      </c>
      <c r="BK130" s="141">
        <f aca="true" t="shared" si="9" ref="BK130:BK135">ROUND(I130*H130,2)</f>
        <v>0</v>
      </c>
      <c r="BL130" s="16" t="s">
        <v>125</v>
      </c>
      <c r="BM130" s="140" t="s">
        <v>131</v>
      </c>
    </row>
    <row r="131" spans="2:65" s="1" customFormat="1" ht="33" customHeight="1">
      <c r="B131" s="31"/>
      <c r="C131" s="128" t="s">
        <v>132</v>
      </c>
      <c r="D131" s="128" t="s">
        <v>121</v>
      </c>
      <c r="E131" s="129" t="s">
        <v>133</v>
      </c>
      <c r="F131" s="130" t="s">
        <v>134</v>
      </c>
      <c r="G131" s="131" t="s">
        <v>124</v>
      </c>
      <c r="H131" s="132">
        <v>142</v>
      </c>
      <c r="I131" s="133"/>
      <c r="J131" s="134">
        <f t="shared" si="0"/>
        <v>0</v>
      </c>
      <c r="K131" s="135"/>
      <c r="L131" s="31"/>
      <c r="M131" s="136" t="s">
        <v>1</v>
      </c>
      <c r="N131" s="137" t="s">
        <v>41</v>
      </c>
      <c r="P131" s="138">
        <f t="shared" si="1"/>
        <v>0</v>
      </c>
      <c r="Q131" s="138">
        <v>0</v>
      </c>
      <c r="R131" s="138">
        <f t="shared" si="2"/>
        <v>0</v>
      </c>
      <c r="S131" s="138">
        <v>0.29</v>
      </c>
      <c r="T131" s="139">
        <f t="shared" si="3"/>
        <v>41.18</v>
      </c>
      <c r="AR131" s="140" t="s">
        <v>125</v>
      </c>
      <c r="AT131" s="140" t="s">
        <v>121</v>
      </c>
      <c r="AU131" s="140" t="s">
        <v>86</v>
      </c>
      <c r="AY131" s="16" t="s">
        <v>119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6" t="s">
        <v>84</v>
      </c>
      <c r="BK131" s="141">
        <f t="shared" si="9"/>
        <v>0</v>
      </c>
      <c r="BL131" s="16" t="s">
        <v>125</v>
      </c>
      <c r="BM131" s="140" t="s">
        <v>135</v>
      </c>
    </row>
    <row r="132" spans="2:65" s="1" customFormat="1" ht="24.2" customHeight="1">
      <c r="B132" s="31"/>
      <c r="C132" s="128" t="s">
        <v>125</v>
      </c>
      <c r="D132" s="128" t="s">
        <v>121</v>
      </c>
      <c r="E132" s="129" t="s">
        <v>136</v>
      </c>
      <c r="F132" s="130" t="s">
        <v>137</v>
      </c>
      <c r="G132" s="131" t="s">
        <v>124</v>
      </c>
      <c r="H132" s="132">
        <v>142</v>
      </c>
      <c r="I132" s="133"/>
      <c r="J132" s="134">
        <f t="shared" si="0"/>
        <v>0</v>
      </c>
      <c r="K132" s="135"/>
      <c r="L132" s="31"/>
      <c r="M132" s="136" t="s">
        <v>1</v>
      </c>
      <c r="N132" s="137" t="s">
        <v>41</v>
      </c>
      <c r="P132" s="138">
        <f t="shared" si="1"/>
        <v>0</v>
      </c>
      <c r="Q132" s="138">
        <v>0</v>
      </c>
      <c r="R132" s="138">
        <f t="shared" si="2"/>
        <v>0</v>
      </c>
      <c r="S132" s="138">
        <v>0.24</v>
      </c>
      <c r="T132" s="139">
        <f t="shared" si="3"/>
        <v>34.08</v>
      </c>
      <c r="AR132" s="140" t="s">
        <v>125</v>
      </c>
      <c r="AT132" s="140" t="s">
        <v>121</v>
      </c>
      <c r="AU132" s="140" t="s">
        <v>86</v>
      </c>
      <c r="AY132" s="16" t="s">
        <v>119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6" t="s">
        <v>84</v>
      </c>
      <c r="BK132" s="141">
        <f t="shared" si="9"/>
        <v>0</v>
      </c>
      <c r="BL132" s="16" t="s">
        <v>125</v>
      </c>
      <c r="BM132" s="140" t="s">
        <v>138</v>
      </c>
    </row>
    <row r="133" spans="2:65" s="1" customFormat="1" ht="16.5" customHeight="1">
      <c r="B133" s="31"/>
      <c r="C133" s="128" t="s">
        <v>139</v>
      </c>
      <c r="D133" s="128" t="s">
        <v>121</v>
      </c>
      <c r="E133" s="129" t="s">
        <v>140</v>
      </c>
      <c r="F133" s="130" t="s">
        <v>141</v>
      </c>
      <c r="G133" s="131" t="s">
        <v>142</v>
      </c>
      <c r="H133" s="132">
        <v>218</v>
      </c>
      <c r="I133" s="133"/>
      <c r="J133" s="134">
        <f t="shared" si="0"/>
        <v>0</v>
      </c>
      <c r="K133" s="135"/>
      <c r="L133" s="31"/>
      <c r="M133" s="136" t="s">
        <v>1</v>
      </c>
      <c r="N133" s="137" t="s">
        <v>41</v>
      </c>
      <c r="P133" s="138">
        <f t="shared" si="1"/>
        <v>0</v>
      </c>
      <c r="Q133" s="138">
        <v>0</v>
      </c>
      <c r="R133" s="138">
        <f t="shared" si="2"/>
        <v>0</v>
      </c>
      <c r="S133" s="138">
        <v>0.00351</v>
      </c>
      <c r="T133" s="139">
        <f t="shared" si="3"/>
        <v>0.76518</v>
      </c>
      <c r="AR133" s="140" t="s">
        <v>125</v>
      </c>
      <c r="AT133" s="140" t="s">
        <v>121</v>
      </c>
      <c r="AU133" s="140" t="s">
        <v>86</v>
      </c>
      <c r="AY133" s="16" t="s">
        <v>119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6" t="s">
        <v>84</v>
      </c>
      <c r="BK133" s="141">
        <f t="shared" si="9"/>
        <v>0</v>
      </c>
      <c r="BL133" s="16" t="s">
        <v>125</v>
      </c>
      <c r="BM133" s="140" t="s">
        <v>143</v>
      </c>
    </row>
    <row r="134" spans="2:65" s="1" customFormat="1" ht="24.2" customHeight="1">
      <c r="B134" s="31"/>
      <c r="C134" s="128" t="s">
        <v>144</v>
      </c>
      <c r="D134" s="128" t="s">
        <v>121</v>
      </c>
      <c r="E134" s="129" t="s">
        <v>145</v>
      </c>
      <c r="F134" s="130" t="s">
        <v>146</v>
      </c>
      <c r="G134" s="131" t="s">
        <v>124</v>
      </c>
      <c r="H134" s="132">
        <v>80.6</v>
      </c>
      <c r="I134" s="133"/>
      <c r="J134" s="134">
        <f t="shared" si="0"/>
        <v>0</v>
      </c>
      <c r="K134" s="135"/>
      <c r="L134" s="31"/>
      <c r="M134" s="136" t="s">
        <v>1</v>
      </c>
      <c r="N134" s="137" t="s">
        <v>41</v>
      </c>
      <c r="P134" s="138">
        <f t="shared" si="1"/>
        <v>0</v>
      </c>
      <c r="Q134" s="138">
        <v>0</v>
      </c>
      <c r="R134" s="138">
        <f t="shared" si="2"/>
        <v>0</v>
      </c>
      <c r="S134" s="138">
        <v>0</v>
      </c>
      <c r="T134" s="139">
        <f t="shared" si="3"/>
        <v>0</v>
      </c>
      <c r="AR134" s="140" t="s">
        <v>125</v>
      </c>
      <c r="AT134" s="140" t="s">
        <v>121</v>
      </c>
      <c r="AU134" s="140" t="s">
        <v>86</v>
      </c>
      <c r="AY134" s="16" t="s">
        <v>119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6" t="s">
        <v>84</v>
      </c>
      <c r="BK134" s="141">
        <f t="shared" si="9"/>
        <v>0</v>
      </c>
      <c r="BL134" s="16" t="s">
        <v>125</v>
      </c>
      <c r="BM134" s="140" t="s">
        <v>147</v>
      </c>
    </row>
    <row r="135" spans="2:65" s="1" customFormat="1" ht="37.9" customHeight="1">
      <c r="B135" s="31"/>
      <c r="C135" s="128" t="s">
        <v>148</v>
      </c>
      <c r="D135" s="128" t="s">
        <v>121</v>
      </c>
      <c r="E135" s="129" t="s">
        <v>149</v>
      </c>
      <c r="F135" s="130" t="s">
        <v>150</v>
      </c>
      <c r="G135" s="131" t="s">
        <v>151</v>
      </c>
      <c r="H135" s="132">
        <v>24.18</v>
      </c>
      <c r="I135" s="133"/>
      <c r="J135" s="134">
        <f t="shared" si="0"/>
        <v>0</v>
      </c>
      <c r="K135" s="135"/>
      <c r="L135" s="31"/>
      <c r="M135" s="136" t="s">
        <v>1</v>
      </c>
      <c r="N135" s="137" t="s">
        <v>41</v>
      </c>
      <c r="P135" s="138">
        <f t="shared" si="1"/>
        <v>0</v>
      </c>
      <c r="Q135" s="138">
        <v>0</v>
      </c>
      <c r="R135" s="138">
        <f t="shared" si="2"/>
        <v>0</v>
      </c>
      <c r="S135" s="138">
        <v>0</v>
      </c>
      <c r="T135" s="139">
        <f t="shared" si="3"/>
        <v>0</v>
      </c>
      <c r="AR135" s="140" t="s">
        <v>125</v>
      </c>
      <c r="AT135" s="140" t="s">
        <v>121</v>
      </c>
      <c r="AU135" s="140" t="s">
        <v>86</v>
      </c>
      <c r="AY135" s="16" t="s">
        <v>119</v>
      </c>
      <c r="BE135" s="141">
        <f t="shared" si="4"/>
        <v>0</v>
      </c>
      <c r="BF135" s="141">
        <f t="shared" si="5"/>
        <v>0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6" t="s">
        <v>84</v>
      </c>
      <c r="BK135" s="141">
        <f t="shared" si="9"/>
        <v>0</v>
      </c>
      <c r="BL135" s="16" t="s">
        <v>125</v>
      </c>
      <c r="BM135" s="140" t="s">
        <v>152</v>
      </c>
    </row>
    <row r="136" spans="2:51" s="12" customFormat="1" ht="11.25">
      <c r="B136" s="142"/>
      <c r="D136" s="143" t="s">
        <v>127</v>
      </c>
      <c r="E136" s="144" t="s">
        <v>1</v>
      </c>
      <c r="F136" s="145" t="s">
        <v>153</v>
      </c>
      <c r="H136" s="146">
        <v>24.18</v>
      </c>
      <c r="I136" s="147"/>
      <c r="L136" s="142"/>
      <c r="M136" s="148"/>
      <c r="T136" s="149"/>
      <c r="AT136" s="144" t="s">
        <v>127</v>
      </c>
      <c r="AU136" s="144" t="s">
        <v>86</v>
      </c>
      <c r="AV136" s="12" t="s">
        <v>86</v>
      </c>
      <c r="AW136" s="12" t="s">
        <v>32</v>
      </c>
      <c r="AX136" s="12" t="s">
        <v>84</v>
      </c>
      <c r="AY136" s="144" t="s">
        <v>119</v>
      </c>
    </row>
    <row r="137" spans="2:65" s="1" customFormat="1" ht="37.9" customHeight="1">
      <c r="B137" s="31"/>
      <c r="C137" s="128" t="s">
        <v>154</v>
      </c>
      <c r="D137" s="128" t="s">
        <v>121</v>
      </c>
      <c r="E137" s="129" t="s">
        <v>155</v>
      </c>
      <c r="F137" s="130" t="s">
        <v>156</v>
      </c>
      <c r="G137" s="131" t="s">
        <v>124</v>
      </c>
      <c r="H137" s="132">
        <v>451</v>
      </c>
      <c r="I137" s="133"/>
      <c r="J137" s="134">
        <f>ROUND(I137*H137,2)</f>
        <v>0</v>
      </c>
      <c r="K137" s="135"/>
      <c r="L137" s="31"/>
      <c r="M137" s="136" t="s">
        <v>1</v>
      </c>
      <c r="N137" s="137" t="s">
        <v>41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125</v>
      </c>
      <c r="AT137" s="140" t="s">
        <v>121</v>
      </c>
      <c r="AU137" s="140" t="s">
        <v>86</v>
      </c>
      <c r="AY137" s="16" t="s">
        <v>119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6" t="s">
        <v>84</v>
      </c>
      <c r="BK137" s="141">
        <f>ROUND(I137*H137,2)</f>
        <v>0</v>
      </c>
      <c r="BL137" s="16" t="s">
        <v>125</v>
      </c>
      <c r="BM137" s="140" t="s">
        <v>157</v>
      </c>
    </row>
    <row r="138" spans="2:51" s="13" customFormat="1" ht="11.25">
      <c r="B138" s="150"/>
      <c r="D138" s="143" t="s">
        <v>127</v>
      </c>
      <c r="E138" s="151" t="s">
        <v>1</v>
      </c>
      <c r="F138" s="152" t="s">
        <v>158</v>
      </c>
      <c r="H138" s="151" t="s">
        <v>1</v>
      </c>
      <c r="I138" s="153"/>
      <c r="L138" s="150"/>
      <c r="M138" s="154"/>
      <c r="T138" s="155"/>
      <c r="AT138" s="151" t="s">
        <v>127</v>
      </c>
      <c r="AU138" s="151" t="s">
        <v>86</v>
      </c>
      <c r="AV138" s="13" t="s">
        <v>84</v>
      </c>
      <c r="AW138" s="13" t="s">
        <v>32</v>
      </c>
      <c r="AX138" s="13" t="s">
        <v>76</v>
      </c>
      <c r="AY138" s="151" t="s">
        <v>119</v>
      </c>
    </row>
    <row r="139" spans="2:51" s="12" customFormat="1" ht="11.25">
      <c r="B139" s="142"/>
      <c r="D139" s="143" t="s">
        <v>127</v>
      </c>
      <c r="E139" s="144" t="s">
        <v>1</v>
      </c>
      <c r="F139" s="145" t="s">
        <v>159</v>
      </c>
      <c r="H139" s="146">
        <v>451</v>
      </c>
      <c r="I139" s="147"/>
      <c r="L139" s="142"/>
      <c r="M139" s="148"/>
      <c r="T139" s="149"/>
      <c r="AT139" s="144" t="s">
        <v>127</v>
      </c>
      <c r="AU139" s="144" t="s">
        <v>86</v>
      </c>
      <c r="AV139" s="12" t="s">
        <v>86</v>
      </c>
      <c r="AW139" s="12" t="s">
        <v>32</v>
      </c>
      <c r="AX139" s="12" t="s">
        <v>84</v>
      </c>
      <c r="AY139" s="144" t="s">
        <v>119</v>
      </c>
    </row>
    <row r="140" spans="2:65" s="1" customFormat="1" ht="24.2" customHeight="1">
      <c r="B140" s="31"/>
      <c r="C140" s="128" t="s">
        <v>160</v>
      </c>
      <c r="D140" s="128" t="s">
        <v>121</v>
      </c>
      <c r="E140" s="129" t="s">
        <v>161</v>
      </c>
      <c r="F140" s="130" t="s">
        <v>162</v>
      </c>
      <c r="G140" s="131" t="s">
        <v>124</v>
      </c>
      <c r="H140" s="132">
        <v>451</v>
      </c>
      <c r="I140" s="133"/>
      <c r="J140" s="134">
        <f>ROUND(I140*H140,2)</f>
        <v>0</v>
      </c>
      <c r="K140" s="135"/>
      <c r="L140" s="31"/>
      <c r="M140" s="136" t="s">
        <v>1</v>
      </c>
      <c r="N140" s="137" t="s">
        <v>41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125</v>
      </c>
      <c r="AT140" s="140" t="s">
        <v>121</v>
      </c>
      <c r="AU140" s="140" t="s">
        <v>86</v>
      </c>
      <c r="AY140" s="16" t="s">
        <v>119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6" t="s">
        <v>84</v>
      </c>
      <c r="BK140" s="141">
        <f>ROUND(I140*H140,2)</f>
        <v>0</v>
      </c>
      <c r="BL140" s="16" t="s">
        <v>125</v>
      </c>
      <c r="BM140" s="140" t="s">
        <v>163</v>
      </c>
    </row>
    <row r="141" spans="2:65" s="1" customFormat="1" ht="16.5" customHeight="1">
      <c r="B141" s="31"/>
      <c r="C141" s="156" t="s">
        <v>164</v>
      </c>
      <c r="D141" s="156" t="s">
        <v>165</v>
      </c>
      <c r="E141" s="157" t="s">
        <v>166</v>
      </c>
      <c r="F141" s="158" t="s">
        <v>167</v>
      </c>
      <c r="G141" s="159" t="s">
        <v>168</v>
      </c>
      <c r="H141" s="160">
        <v>11.275</v>
      </c>
      <c r="I141" s="161"/>
      <c r="J141" s="162">
        <f>ROUND(I141*H141,2)</f>
        <v>0</v>
      </c>
      <c r="K141" s="163"/>
      <c r="L141" s="164"/>
      <c r="M141" s="165" t="s">
        <v>1</v>
      </c>
      <c r="N141" s="166" t="s">
        <v>41</v>
      </c>
      <c r="P141" s="138">
        <f>O141*H141</f>
        <v>0</v>
      </c>
      <c r="Q141" s="138">
        <v>0.001</v>
      </c>
      <c r="R141" s="138">
        <f>Q141*H141</f>
        <v>0.011275</v>
      </c>
      <c r="S141" s="138">
        <v>0</v>
      </c>
      <c r="T141" s="139">
        <f>S141*H141</f>
        <v>0</v>
      </c>
      <c r="AR141" s="140" t="s">
        <v>154</v>
      </c>
      <c r="AT141" s="140" t="s">
        <v>165</v>
      </c>
      <c r="AU141" s="140" t="s">
        <v>86</v>
      </c>
      <c r="AY141" s="16" t="s">
        <v>119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6" t="s">
        <v>84</v>
      </c>
      <c r="BK141" s="141">
        <f>ROUND(I141*H141,2)</f>
        <v>0</v>
      </c>
      <c r="BL141" s="16" t="s">
        <v>125</v>
      </c>
      <c r="BM141" s="140" t="s">
        <v>169</v>
      </c>
    </row>
    <row r="142" spans="2:51" s="12" customFormat="1" ht="11.25">
      <c r="B142" s="142"/>
      <c r="D142" s="143" t="s">
        <v>127</v>
      </c>
      <c r="F142" s="145" t="s">
        <v>170</v>
      </c>
      <c r="H142" s="146">
        <v>11.275</v>
      </c>
      <c r="I142" s="147"/>
      <c r="L142" s="142"/>
      <c r="M142" s="148"/>
      <c r="T142" s="149"/>
      <c r="AT142" s="144" t="s">
        <v>127</v>
      </c>
      <c r="AU142" s="144" t="s">
        <v>86</v>
      </c>
      <c r="AV142" s="12" t="s">
        <v>86</v>
      </c>
      <c r="AW142" s="12" t="s">
        <v>4</v>
      </c>
      <c r="AX142" s="12" t="s">
        <v>84</v>
      </c>
      <c r="AY142" s="144" t="s">
        <v>119</v>
      </c>
    </row>
    <row r="143" spans="2:65" s="1" customFormat="1" ht="24.2" customHeight="1">
      <c r="B143" s="31"/>
      <c r="C143" s="128" t="s">
        <v>171</v>
      </c>
      <c r="D143" s="128" t="s">
        <v>121</v>
      </c>
      <c r="E143" s="129" t="s">
        <v>172</v>
      </c>
      <c r="F143" s="130" t="s">
        <v>173</v>
      </c>
      <c r="G143" s="131" t="s">
        <v>124</v>
      </c>
      <c r="H143" s="132">
        <v>177.1</v>
      </c>
      <c r="I143" s="133"/>
      <c r="J143" s="134">
        <f>ROUND(I143*H143,2)</f>
        <v>0</v>
      </c>
      <c r="K143" s="135"/>
      <c r="L143" s="31"/>
      <c r="M143" s="136" t="s">
        <v>1</v>
      </c>
      <c r="N143" s="137" t="s">
        <v>41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125</v>
      </c>
      <c r="AT143" s="140" t="s">
        <v>121</v>
      </c>
      <c r="AU143" s="140" t="s">
        <v>86</v>
      </c>
      <c r="AY143" s="16" t="s">
        <v>119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6" t="s">
        <v>84</v>
      </c>
      <c r="BK143" s="141">
        <f>ROUND(I143*H143,2)</f>
        <v>0</v>
      </c>
      <c r="BL143" s="16" t="s">
        <v>125</v>
      </c>
      <c r="BM143" s="140" t="s">
        <v>174</v>
      </c>
    </row>
    <row r="144" spans="2:65" s="1" customFormat="1" ht="21.75" customHeight="1">
      <c r="B144" s="31"/>
      <c r="C144" s="128" t="s">
        <v>8</v>
      </c>
      <c r="D144" s="128" t="s">
        <v>121</v>
      </c>
      <c r="E144" s="129" t="s">
        <v>175</v>
      </c>
      <c r="F144" s="130" t="s">
        <v>176</v>
      </c>
      <c r="G144" s="131" t="s">
        <v>124</v>
      </c>
      <c r="H144" s="132">
        <v>451</v>
      </c>
      <c r="I144" s="133"/>
      <c r="J144" s="134">
        <f>ROUND(I144*H144,2)</f>
        <v>0</v>
      </c>
      <c r="K144" s="135"/>
      <c r="L144" s="31"/>
      <c r="M144" s="136" t="s">
        <v>1</v>
      </c>
      <c r="N144" s="137" t="s">
        <v>41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125</v>
      </c>
      <c r="AT144" s="140" t="s">
        <v>121</v>
      </c>
      <c r="AU144" s="140" t="s">
        <v>86</v>
      </c>
      <c r="AY144" s="16" t="s">
        <v>119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6" t="s">
        <v>84</v>
      </c>
      <c r="BK144" s="141">
        <f>ROUND(I144*H144,2)</f>
        <v>0</v>
      </c>
      <c r="BL144" s="16" t="s">
        <v>125</v>
      </c>
      <c r="BM144" s="140" t="s">
        <v>177</v>
      </c>
    </row>
    <row r="145" spans="2:65" s="1" customFormat="1" ht="16.5" customHeight="1">
      <c r="B145" s="31"/>
      <c r="C145" s="128" t="s">
        <v>178</v>
      </c>
      <c r="D145" s="128" t="s">
        <v>121</v>
      </c>
      <c r="E145" s="129" t="s">
        <v>179</v>
      </c>
      <c r="F145" s="130" t="s">
        <v>180</v>
      </c>
      <c r="G145" s="131" t="s">
        <v>124</v>
      </c>
      <c r="H145" s="132">
        <v>451</v>
      </c>
      <c r="I145" s="133"/>
      <c r="J145" s="134">
        <f>ROUND(I145*H145,2)</f>
        <v>0</v>
      </c>
      <c r="K145" s="135"/>
      <c r="L145" s="31"/>
      <c r="M145" s="136" t="s">
        <v>1</v>
      </c>
      <c r="N145" s="137" t="s">
        <v>41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125</v>
      </c>
      <c r="AT145" s="140" t="s">
        <v>121</v>
      </c>
      <c r="AU145" s="140" t="s">
        <v>86</v>
      </c>
      <c r="AY145" s="16" t="s">
        <v>119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6" t="s">
        <v>84</v>
      </c>
      <c r="BK145" s="141">
        <f>ROUND(I145*H145,2)</f>
        <v>0</v>
      </c>
      <c r="BL145" s="16" t="s">
        <v>125</v>
      </c>
      <c r="BM145" s="140" t="s">
        <v>181</v>
      </c>
    </row>
    <row r="146" spans="2:65" s="1" customFormat="1" ht="24.2" customHeight="1">
      <c r="B146" s="31"/>
      <c r="C146" s="128" t="s">
        <v>182</v>
      </c>
      <c r="D146" s="128" t="s">
        <v>121</v>
      </c>
      <c r="E146" s="129" t="s">
        <v>183</v>
      </c>
      <c r="F146" s="130" t="s">
        <v>184</v>
      </c>
      <c r="G146" s="131" t="s">
        <v>185</v>
      </c>
      <c r="H146" s="132">
        <v>1</v>
      </c>
      <c r="I146" s="133"/>
      <c r="J146" s="134">
        <f>ROUND(I146*H146,2)</f>
        <v>0</v>
      </c>
      <c r="K146" s="135"/>
      <c r="L146" s="31"/>
      <c r="M146" s="136" t="s">
        <v>1</v>
      </c>
      <c r="N146" s="137" t="s">
        <v>41</v>
      </c>
      <c r="P146" s="138">
        <f>O146*H146</f>
        <v>0</v>
      </c>
      <c r="Q146" s="138">
        <v>0.01281</v>
      </c>
      <c r="R146" s="138">
        <f>Q146*H146</f>
        <v>0.01281</v>
      </c>
      <c r="S146" s="138">
        <v>0</v>
      </c>
      <c r="T146" s="139">
        <f>S146*H146</f>
        <v>0</v>
      </c>
      <c r="AR146" s="140" t="s">
        <v>125</v>
      </c>
      <c r="AT146" s="140" t="s">
        <v>121</v>
      </c>
      <c r="AU146" s="140" t="s">
        <v>86</v>
      </c>
      <c r="AY146" s="16" t="s">
        <v>119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6" t="s">
        <v>84</v>
      </c>
      <c r="BK146" s="141">
        <f>ROUND(I146*H146,2)</f>
        <v>0</v>
      </c>
      <c r="BL146" s="16" t="s">
        <v>125</v>
      </c>
      <c r="BM146" s="140" t="s">
        <v>186</v>
      </c>
    </row>
    <row r="147" spans="2:65" s="1" customFormat="1" ht="24.2" customHeight="1">
      <c r="B147" s="31"/>
      <c r="C147" s="128" t="s">
        <v>187</v>
      </c>
      <c r="D147" s="128" t="s">
        <v>121</v>
      </c>
      <c r="E147" s="129" t="s">
        <v>188</v>
      </c>
      <c r="F147" s="130" t="s">
        <v>189</v>
      </c>
      <c r="G147" s="131" t="s">
        <v>185</v>
      </c>
      <c r="H147" s="132">
        <v>2</v>
      </c>
      <c r="I147" s="133"/>
      <c r="J147" s="134">
        <f>ROUND(I147*H147,2)</f>
        <v>0</v>
      </c>
      <c r="K147" s="135"/>
      <c r="L147" s="31"/>
      <c r="M147" s="136" t="s">
        <v>1</v>
      </c>
      <c r="N147" s="137" t="s">
        <v>41</v>
      </c>
      <c r="P147" s="138">
        <f>O147*H147</f>
        <v>0</v>
      </c>
      <c r="Q147" s="138">
        <v>0.03203</v>
      </c>
      <c r="R147" s="138">
        <f>Q147*H147</f>
        <v>0.06406</v>
      </c>
      <c r="S147" s="138">
        <v>0</v>
      </c>
      <c r="T147" s="139">
        <f>S147*H147</f>
        <v>0</v>
      </c>
      <c r="AR147" s="140" t="s">
        <v>125</v>
      </c>
      <c r="AT147" s="140" t="s">
        <v>121</v>
      </c>
      <c r="AU147" s="140" t="s">
        <v>86</v>
      </c>
      <c r="AY147" s="16" t="s">
        <v>119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6" t="s">
        <v>84</v>
      </c>
      <c r="BK147" s="141">
        <f>ROUND(I147*H147,2)</f>
        <v>0</v>
      </c>
      <c r="BL147" s="16" t="s">
        <v>125</v>
      </c>
      <c r="BM147" s="140" t="s">
        <v>190</v>
      </c>
    </row>
    <row r="148" spans="2:63" s="11" customFormat="1" ht="22.9" customHeight="1">
      <c r="B148" s="116"/>
      <c r="D148" s="117" t="s">
        <v>75</v>
      </c>
      <c r="E148" s="126" t="s">
        <v>139</v>
      </c>
      <c r="F148" s="126" t="s">
        <v>191</v>
      </c>
      <c r="I148" s="119"/>
      <c r="J148" s="127">
        <f>BK148</f>
        <v>0</v>
      </c>
      <c r="L148" s="116"/>
      <c r="M148" s="121"/>
      <c r="P148" s="122">
        <f>SUM(P149:P153)</f>
        <v>0</v>
      </c>
      <c r="R148" s="122">
        <f>SUM(R149:R153)</f>
        <v>0</v>
      </c>
      <c r="T148" s="123">
        <f>SUM(T149:T153)</f>
        <v>0</v>
      </c>
      <c r="AR148" s="117" t="s">
        <v>84</v>
      </c>
      <c r="AT148" s="124" t="s">
        <v>75</v>
      </c>
      <c r="AU148" s="124" t="s">
        <v>84</v>
      </c>
      <c r="AY148" s="117" t="s">
        <v>119</v>
      </c>
      <c r="BK148" s="125">
        <f>SUM(BK149:BK153)</f>
        <v>0</v>
      </c>
    </row>
    <row r="149" spans="2:65" s="1" customFormat="1" ht="24.2" customHeight="1">
      <c r="B149" s="31"/>
      <c r="C149" s="128" t="s">
        <v>192</v>
      </c>
      <c r="D149" s="128" t="s">
        <v>121</v>
      </c>
      <c r="E149" s="129" t="s">
        <v>193</v>
      </c>
      <c r="F149" s="130" t="s">
        <v>194</v>
      </c>
      <c r="G149" s="131" t="s">
        <v>124</v>
      </c>
      <c r="H149" s="132">
        <v>177.1</v>
      </c>
      <c r="I149" s="133"/>
      <c r="J149" s="134">
        <f>ROUND(I149*H149,2)</f>
        <v>0</v>
      </c>
      <c r="K149" s="135"/>
      <c r="L149" s="31"/>
      <c r="M149" s="136" t="s">
        <v>1</v>
      </c>
      <c r="N149" s="137" t="s">
        <v>41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125</v>
      </c>
      <c r="AT149" s="140" t="s">
        <v>121</v>
      </c>
      <c r="AU149" s="140" t="s">
        <v>86</v>
      </c>
      <c r="AY149" s="16" t="s">
        <v>119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6" t="s">
        <v>84</v>
      </c>
      <c r="BK149" s="141">
        <f>ROUND(I149*H149,2)</f>
        <v>0</v>
      </c>
      <c r="BL149" s="16" t="s">
        <v>125</v>
      </c>
      <c r="BM149" s="140" t="s">
        <v>195</v>
      </c>
    </row>
    <row r="150" spans="2:65" s="1" customFormat="1" ht="33" customHeight="1">
      <c r="B150" s="31"/>
      <c r="C150" s="128" t="s">
        <v>196</v>
      </c>
      <c r="D150" s="128" t="s">
        <v>121</v>
      </c>
      <c r="E150" s="129" t="s">
        <v>197</v>
      </c>
      <c r="F150" s="130" t="s">
        <v>198</v>
      </c>
      <c r="G150" s="131" t="s">
        <v>124</v>
      </c>
      <c r="H150" s="132">
        <v>177.1</v>
      </c>
      <c r="I150" s="133"/>
      <c r="J150" s="134">
        <f>ROUND(I150*H150,2)</f>
        <v>0</v>
      </c>
      <c r="K150" s="135"/>
      <c r="L150" s="31"/>
      <c r="M150" s="136" t="s">
        <v>1</v>
      </c>
      <c r="N150" s="137" t="s">
        <v>41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125</v>
      </c>
      <c r="AT150" s="140" t="s">
        <v>121</v>
      </c>
      <c r="AU150" s="140" t="s">
        <v>86</v>
      </c>
      <c r="AY150" s="16" t="s">
        <v>119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6" t="s">
        <v>84</v>
      </c>
      <c r="BK150" s="141">
        <f>ROUND(I150*H150,2)</f>
        <v>0</v>
      </c>
      <c r="BL150" s="16" t="s">
        <v>125</v>
      </c>
      <c r="BM150" s="140" t="s">
        <v>199</v>
      </c>
    </row>
    <row r="151" spans="2:65" s="1" customFormat="1" ht="24.2" customHeight="1">
      <c r="B151" s="31"/>
      <c r="C151" s="128" t="s">
        <v>200</v>
      </c>
      <c r="D151" s="128" t="s">
        <v>121</v>
      </c>
      <c r="E151" s="129" t="s">
        <v>201</v>
      </c>
      <c r="F151" s="130" t="s">
        <v>202</v>
      </c>
      <c r="G151" s="131" t="s">
        <v>124</v>
      </c>
      <c r="H151" s="132">
        <v>177.1</v>
      </c>
      <c r="I151" s="133"/>
      <c r="J151" s="134">
        <f>ROUND(I151*H151,2)</f>
        <v>0</v>
      </c>
      <c r="K151" s="135"/>
      <c r="L151" s="31"/>
      <c r="M151" s="136" t="s">
        <v>1</v>
      </c>
      <c r="N151" s="137" t="s">
        <v>41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125</v>
      </c>
      <c r="AT151" s="140" t="s">
        <v>121</v>
      </c>
      <c r="AU151" s="140" t="s">
        <v>86</v>
      </c>
      <c r="AY151" s="16" t="s">
        <v>119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6" t="s">
        <v>84</v>
      </c>
      <c r="BK151" s="141">
        <f>ROUND(I151*H151,2)</f>
        <v>0</v>
      </c>
      <c r="BL151" s="16" t="s">
        <v>125</v>
      </c>
      <c r="BM151" s="140" t="s">
        <v>203</v>
      </c>
    </row>
    <row r="152" spans="2:65" s="1" customFormat="1" ht="21.75" customHeight="1">
      <c r="B152" s="31"/>
      <c r="C152" s="128" t="s">
        <v>204</v>
      </c>
      <c r="D152" s="128" t="s">
        <v>121</v>
      </c>
      <c r="E152" s="129" t="s">
        <v>205</v>
      </c>
      <c r="F152" s="130" t="s">
        <v>206</v>
      </c>
      <c r="G152" s="131" t="s">
        <v>124</v>
      </c>
      <c r="H152" s="132">
        <v>177.1</v>
      </c>
      <c r="I152" s="133"/>
      <c r="J152" s="134">
        <f>ROUND(I152*H152,2)</f>
        <v>0</v>
      </c>
      <c r="K152" s="135"/>
      <c r="L152" s="31"/>
      <c r="M152" s="136" t="s">
        <v>1</v>
      </c>
      <c r="N152" s="137" t="s">
        <v>41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125</v>
      </c>
      <c r="AT152" s="140" t="s">
        <v>121</v>
      </c>
      <c r="AU152" s="140" t="s">
        <v>86</v>
      </c>
      <c r="AY152" s="16" t="s">
        <v>119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6" t="s">
        <v>84</v>
      </c>
      <c r="BK152" s="141">
        <f>ROUND(I152*H152,2)</f>
        <v>0</v>
      </c>
      <c r="BL152" s="16" t="s">
        <v>125</v>
      </c>
      <c r="BM152" s="140" t="s">
        <v>207</v>
      </c>
    </row>
    <row r="153" spans="2:65" s="1" customFormat="1" ht="24.2" customHeight="1">
      <c r="B153" s="31"/>
      <c r="C153" s="128" t="s">
        <v>208</v>
      </c>
      <c r="D153" s="128" t="s">
        <v>121</v>
      </c>
      <c r="E153" s="129" t="s">
        <v>209</v>
      </c>
      <c r="F153" s="130" t="s">
        <v>210</v>
      </c>
      <c r="G153" s="131" t="s">
        <v>124</v>
      </c>
      <c r="H153" s="132">
        <v>177.1</v>
      </c>
      <c r="I153" s="133"/>
      <c r="J153" s="134">
        <f>ROUND(I153*H153,2)</f>
        <v>0</v>
      </c>
      <c r="K153" s="135"/>
      <c r="L153" s="31"/>
      <c r="M153" s="136" t="s">
        <v>1</v>
      </c>
      <c r="N153" s="137" t="s">
        <v>41</v>
      </c>
      <c r="P153" s="138">
        <f>O153*H153</f>
        <v>0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125</v>
      </c>
      <c r="AT153" s="140" t="s">
        <v>121</v>
      </c>
      <c r="AU153" s="140" t="s">
        <v>86</v>
      </c>
      <c r="AY153" s="16" t="s">
        <v>119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6" t="s">
        <v>84</v>
      </c>
      <c r="BK153" s="141">
        <f>ROUND(I153*H153,2)</f>
        <v>0</v>
      </c>
      <c r="BL153" s="16" t="s">
        <v>125</v>
      </c>
      <c r="BM153" s="140" t="s">
        <v>211</v>
      </c>
    </row>
    <row r="154" spans="2:63" s="11" customFormat="1" ht="22.9" customHeight="1">
      <c r="B154" s="116"/>
      <c r="D154" s="117" t="s">
        <v>75</v>
      </c>
      <c r="E154" s="126" t="s">
        <v>160</v>
      </c>
      <c r="F154" s="126" t="s">
        <v>212</v>
      </c>
      <c r="I154" s="119"/>
      <c r="J154" s="127">
        <f>BK154</f>
        <v>0</v>
      </c>
      <c r="L154" s="116"/>
      <c r="M154" s="121"/>
      <c r="P154" s="122">
        <f>SUM(P155:P181)</f>
        <v>0</v>
      </c>
      <c r="R154" s="122">
        <f>SUM(R155:R181)</f>
        <v>36.0142872</v>
      </c>
      <c r="T154" s="123">
        <f>SUM(T155:T181)</f>
        <v>0</v>
      </c>
      <c r="AR154" s="117" t="s">
        <v>84</v>
      </c>
      <c r="AT154" s="124" t="s">
        <v>75</v>
      </c>
      <c r="AU154" s="124" t="s">
        <v>84</v>
      </c>
      <c r="AY154" s="117" t="s">
        <v>119</v>
      </c>
      <c r="BK154" s="125">
        <f>SUM(BK155:BK181)</f>
        <v>0</v>
      </c>
    </row>
    <row r="155" spans="2:65" s="1" customFormat="1" ht="24.2" customHeight="1">
      <c r="B155" s="31"/>
      <c r="C155" s="128" t="s">
        <v>7</v>
      </c>
      <c r="D155" s="128" t="s">
        <v>121</v>
      </c>
      <c r="E155" s="129" t="s">
        <v>213</v>
      </c>
      <c r="F155" s="130" t="s">
        <v>214</v>
      </c>
      <c r="G155" s="131" t="s">
        <v>185</v>
      </c>
      <c r="H155" s="132">
        <v>24</v>
      </c>
      <c r="I155" s="133"/>
      <c r="J155" s="134">
        <f>ROUND(I155*H155,2)</f>
        <v>0</v>
      </c>
      <c r="K155" s="135"/>
      <c r="L155" s="31"/>
      <c r="M155" s="136" t="s">
        <v>1</v>
      </c>
      <c r="N155" s="137" t="s">
        <v>41</v>
      </c>
      <c r="P155" s="138">
        <f>O155*H155</f>
        <v>0</v>
      </c>
      <c r="Q155" s="138">
        <v>0.0007</v>
      </c>
      <c r="R155" s="138">
        <f>Q155*H155</f>
        <v>0.0168</v>
      </c>
      <c r="S155" s="138">
        <v>0</v>
      </c>
      <c r="T155" s="139">
        <f>S155*H155</f>
        <v>0</v>
      </c>
      <c r="AR155" s="140" t="s">
        <v>125</v>
      </c>
      <c r="AT155" s="140" t="s">
        <v>121</v>
      </c>
      <c r="AU155" s="140" t="s">
        <v>86</v>
      </c>
      <c r="AY155" s="16" t="s">
        <v>119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6" t="s">
        <v>84</v>
      </c>
      <c r="BK155" s="141">
        <f>ROUND(I155*H155,2)</f>
        <v>0</v>
      </c>
      <c r="BL155" s="16" t="s">
        <v>125</v>
      </c>
      <c r="BM155" s="140" t="s">
        <v>215</v>
      </c>
    </row>
    <row r="156" spans="2:51" s="12" customFormat="1" ht="11.25">
      <c r="B156" s="142"/>
      <c r="D156" s="143" t="s">
        <v>127</v>
      </c>
      <c r="E156" s="144" t="s">
        <v>1</v>
      </c>
      <c r="F156" s="145" t="s">
        <v>216</v>
      </c>
      <c r="H156" s="146">
        <v>24</v>
      </c>
      <c r="I156" s="147"/>
      <c r="L156" s="142"/>
      <c r="M156" s="148"/>
      <c r="T156" s="149"/>
      <c r="AT156" s="144" t="s">
        <v>127</v>
      </c>
      <c r="AU156" s="144" t="s">
        <v>86</v>
      </c>
      <c r="AV156" s="12" t="s">
        <v>86</v>
      </c>
      <c r="AW156" s="12" t="s">
        <v>32</v>
      </c>
      <c r="AX156" s="12" t="s">
        <v>84</v>
      </c>
      <c r="AY156" s="144" t="s">
        <v>119</v>
      </c>
    </row>
    <row r="157" spans="2:65" s="1" customFormat="1" ht="24.2" customHeight="1">
      <c r="B157" s="31"/>
      <c r="C157" s="128" t="s">
        <v>217</v>
      </c>
      <c r="D157" s="128" t="s">
        <v>121</v>
      </c>
      <c r="E157" s="129" t="s">
        <v>218</v>
      </c>
      <c r="F157" s="130" t="s">
        <v>219</v>
      </c>
      <c r="G157" s="131" t="s">
        <v>185</v>
      </c>
      <c r="H157" s="132">
        <v>24</v>
      </c>
      <c r="I157" s="133"/>
      <c r="J157" s="134">
        <f>ROUND(I157*H157,2)</f>
        <v>0</v>
      </c>
      <c r="K157" s="135"/>
      <c r="L157" s="31"/>
      <c r="M157" s="136" t="s">
        <v>1</v>
      </c>
      <c r="N157" s="137" t="s">
        <v>41</v>
      </c>
      <c r="P157" s="138">
        <f>O157*H157</f>
        <v>0</v>
      </c>
      <c r="Q157" s="138">
        <v>0.10941</v>
      </c>
      <c r="R157" s="138">
        <f>Q157*H157</f>
        <v>2.6258399999999997</v>
      </c>
      <c r="S157" s="138">
        <v>0</v>
      </c>
      <c r="T157" s="139">
        <f>S157*H157</f>
        <v>0</v>
      </c>
      <c r="AR157" s="140" t="s">
        <v>125</v>
      </c>
      <c r="AT157" s="140" t="s">
        <v>121</v>
      </c>
      <c r="AU157" s="140" t="s">
        <v>86</v>
      </c>
      <c r="AY157" s="16" t="s">
        <v>119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6" t="s">
        <v>84</v>
      </c>
      <c r="BK157" s="141">
        <f>ROUND(I157*H157,2)</f>
        <v>0</v>
      </c>
      <c r="BL157" s="16" t="s">
        <v>125</v>
      </c>
      <c r="BM157" s="140" t="s">
        <v>220</v>
      </c>
    </row>
    <row r="158" spans="2:51" s="12" customFormat="1" ht="11.25">
      <c r="B158" s="142"/>
      <c r="D158" s="143" t="s">
        <v>127</v>
      </c>
      <c r="E158" s="144" t="s">
        <v>1</v>
      </c>
      <c r="F158" s="145" t="s">
        <v>221</v>
      </c>
      <c r="H158" s="146">
        <v>24</v>
      </c>
      <c r="I158" s="147"/>
      <c r="L158" s="142"/>
      <c r="M158" s="148"/>
      <c r="T158" s="149"/>
      <c r="AT158" s="144" t="s">
        <v>127</v>
      </c>
      <c r="AU158" s="144" t="s">
        <v>86</v>
      </c>
      <c r="AV158" s="12" t="s">
        <v>86</v>
      </c>
      <c r="AW158" s="12" t="s">
        <v>32</v>
      </c>
      <c r="AX158" s="12" t="s">
        <v>84</v>
      </c>
      <c r="AY158" s="144" t="s">
        <v>119</v>
      </c>
    </row>
    <row r="159" spans="2:65" s="1" customFormat="1" ht="24.2" customHeight="1">
      <c r="B159" s="31"/>
      <c r="C159" s="128" t="s">
        <v>222</v>
      </c>
      <c r="D159" s="128" t="s">
        <v>121</v>
      </c>
      <c r="E159" s="129" t="s">
        <v>223</v>
      </c>
      <c r="F159" s="130" t="s">
        <v>224</v>
      </c>
      <c r="G159" s="131" t="s">
        <v>185</v>
      </c>
      <c r="H159" s="132">
        <v>24</v>
      </c>
      <c r="I159" s="133"/>
      <c r="J159" s="134">
        <f>ROUND(I159*H159,2)</f>
        <v>0</v>
      </c>
      <c r="K159" s="135"/>
      <c r="L159" s="31"/>
      <c r="M159" s="136" t="s">
        <v>1</v>
      </c>
      <c r="N159" s="137" t="s">
        <v>41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125</v>
      </c>
      <c r="AT159" s="140" t="s">
        <v>121</v>
      </c>
      <c r="AU159" s="140" t="s">
        <v>86</v>
      </c>
      <c r="AY159" s="16" t="s">
        <v>119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6" t="s">
        <v>84</v>
      </c>
      <c r="BK159" s="141">
        <f>ROUND(I159*H159,2)</f>
        <v>0</v>
      </c>
      <c r="BL159" s="16" t="s">
        <v>125</v>
      </c>
      <c r="BM159" s="140" t="s">
        <v>225</v>
      </c>
    </row>
    <row r="160" spans="2:65" s="1" customFormat="1" ht="24.2" customHeight="1">
      <c r="B160" s="31"/>
      <c r="C160" s="128" t="s">
        <v>226</v>
      </c>
      <c r="D160" s="128" t="s">
        <v>121</v>
      </c>
      <c r="E160" s="129" t="s">
        <v>227</v>
      </c>
      <c r="F160" s="130" t="s">
        <v>228</v>
      </c>
      <c r="G160" s="131" t="s">
        <v>142</v>
      </c>
      <c r="H160" s="132">
        <v>65</v>
      </c>
      <c r="I160" s="133"/>
      <c r="J160" s="134">
        <f>ROUND(I160*H160,2)</f>
        <v>0</v>
      </c>
      <c r="K160" s="135"/>
      <c r="L160" s="31"/>
      <c r="M160" s="136" t="s">
        <v>1</v>
      </c>
      <c r="N160" s="137" t="s">
        <v>41</v>
      </c>
      <c r="P160" s="138">
        <f>O160*H160</f>
        <v>0</v>
      </c>
      <c r="Q160" s="138">
        <v>0.0001</v>
      </c>
      <c r="R160" s="138">
        <f>Q160*H160</f>
        <v>0.006500000000000001</v>
      </c>
      <c r="S160" s="138">
        <v>0</v>
      </c>
      <c r="T160" s="139">
        <f>S160*H160</f>
        <v>0</v>
      </c>
      <c r="AR160" s="140" t="s">
        <v>125</v>
      </c>
      <c r="AT160" s="140" t="s">
        <v>121</v>
      </c>
      <c r="AU160" s="140" t="s">
        <v>86</v>
      </c>
      <c r="AY160" s="16" t="s">
        <v>119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6" t="s">
        <v>84</v>
      </c>
      <c r="BK160" s="141">
        <f>ROUND(I160*H160,2)</f>
        <v>0</v>
      </c>
      <c r="BL160" s="16" t="s">
        <v>125</v>
      </c>
      <c r="BM160" s="140" t="s">
        <v>229</v>
      </c>
    </row>
    <row r="161" spans="2:51" s="12" customFormat="1" ht="11.25">
      <c r="B161" s="142"/>
      <c r="D161" s="143" t="s">
        <v>127</v>
      </c>
      <c r="E161" s="144" t="s">
        <v>1</v>
      </c>
      <c r="F161" s="145" t="s">
        <v>230</v>
      </c>
      <c r="H161" s="146">
        <v>61</v>
      </c>
      <c r="I161" s="147"/>
      <c r="L161" s="142"/>
      <c r="M161" s="148"/>
      <c r="T161" s="149"/>
      <c r="AT161" s="144" t="s">
        <v>127</v>
      </c>
      <c r="AU161" s="144" t="s">
        <v>86</v>
      </c>
      <c r="AV161" s="12" t="s">
        <v>86</v>
      </c>
      <c r="AW161" s="12" t="s">
        <v>32</v>
      </c>
      <c r="AX161" s="12" t="s">
        <v>76</v>
      </c>
      <c r="AY161" s="144" t="s">
        <v>119</v>
      </c>
    </row>
    <row r="162" spans="2:51" s="12" customFormat="1" ht="11.25">
      <c r="B162" s="142"/>
      <c r="D162" s="143" t="s">
        <v>127</v>
      </c>
      <c r="E162" s="144" t="s">
        <v>1</v>
      </c>
      <c r="F162" s="145" t="s">
        <v>231</v>
      </c>
      <c r="H162" s="146">
        <v>4</v>
      </c>
      <c r="I162" s="147"/>
      <c r="L162" s="142"/>
      <c r="M162" s="148"/>
      <c r="T162" s="149"/>
      <c r="AT162" s="144" t="s">
        <v>127</v>
      </c>
      <c r="AU162" s="144" t="s">
        <v>86</v>
      </c>
      <c r="AV162" s="12" t="s">
        <v>86</v>
      </c>
      <c r="AW162" s="12" t="s">
        <v>32</v>
      </c>
      <c r="AX162" s="12" t="s">
        <v>76</v>
      </c>
      <c r="AY162" s="144" t="s">
        <v>119</v>
      </c>
    </row>
    <row r="163" spans="2:51" s="14" customFormat="1" ht="11.25">
      <c r="B163" s="167"/>
      <c r="D163" s="143" t="s">
        <v>127</v>
      </c>
      <c r="E163" s="168" t="s">
        <v>1</v>
      </c>
      <c r="F163" s="169" t="s">
        <v>232</v>
      </c>
      <c r="H163" s="170">
        <v>65</v>
      </c>
      <c r="I163" s="171"/>
      <c r="L163" s="167"/>
      <c r="M163" s="172"/>
      <c r="T163" s="173"/>
      <c r="AT163" s="168" t="s">
        <v>127</v>
      </c>
      <c r="AU163" s="168" t="s">
        <v>86</v>
      </c>
      <c r="AV163" s="14" t="s">
        <v>125</v>
      </c>
      <c r="AW163" s="14" t="s">
        <v>32</v>
      </c>
      <c r="AX163" s="14" t="s">
        <v>84</v>
      </c>
      <c r="AY163" s="168" t="s">
        <v>119</v>
      </c>
    </row>
    <row r="164" spans="2:65" s="1" customFormat="1" ht="24.2" customHeight="1">
      <c r="B164" s="31"/>
      <c r="C164" s="128" t="s">
        <v>233</v>
      </c>
      <c r="D164" s="128" t="s">
        <v>121</v>
      </c>
      <c r="E164" s="129" t="s">
        <v>234</v>
      </c>
      <c r="F164" s="130" t="s">
        <v>235</v>
      </c>
      <c r="G164" s="131" t="s">
        <v>142</v>
      </c>
      <c r="H164" s="132">
        <v>7.7</v>
      </c>
      <c r="I164" s="133"/>
      <c r="J164" s="134">
        <f>ROUND(I164*H164,2)</f>
        <v>0</v>
      </c>
      <c r="K164" s="135"/>
      <c r="L164" s="31"/>
      <c r="M164" s="136" t="s">
        <v>1</v>
      </c>
      <c r="N164" s="137" t="s">
        <v>41</v>
      </c>
      <c r="P164" s="138">
        <f>O164*H164</f>
        <v>0</v>
      </c>
      <c r="Q164" s="138">
        <v>5E-05</v>
      </c>
      <c r="R164" s="138">
        <f>Q164*H164</f>
        <v>0.00038500000000000003</v>
      </c>
      <c r="S164" s="138">
        <v>0</v>
      </c>
      <c r="T164" s="139">
        <f>S164*H164</f>
        <v>0</v>
      </c>
      <c r="AR164" s="140" t="s">
        <v>125</v>
      </c>
      <c r="AT164" s="140" t="s">
        <v>121</v>
      </c>
      <c r="AU164" s="140" t="s">
        <v>86</v>
      </c>
      <c r="AY164" s="16" t="s">
        <v>119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6" t="s">
        <v>84</v>
      </c>
      <c r="BK164" s="141">
        <f>ROUND(I164*H164,2)</f>
        <v>0</v>
      </c>
      <c r="BL164" s="16" t="s">
        <v>125</v>
      </c>
      <c r="BM164" s="140" t="s">
        <v>236</v>
      </c>
    </row>
    <row r="165" spans="2:65" s="1" customFormat="1" ht="24.2" customHeight="1">
      <c r="B165" s="31"/>
      <c r="C165" s="128" t="s">
        <v>237</v>
      </c>
      <c r="D165" s="128" t="s">
        <v>121</v>
      </c>
      <c r="E165" s="129" t="s">
        <v>238</v>
      </c>
      <c r="F165" s="130" t="s">
        <v>239</v>
      </c>
      <c r="G165" s="131" t="s">
        <v>142</v>
      </c>
      <c r="H165" s="132">
        <v>2.3</v>
      </c>
      <c r="I165" s="133"/>
      <c r="J165" s="134">
        <f>ROUND(I165*H165,2)</f>
        <v>0</v>
      </c>
      <c r="K165" s="135"/>
      <c r="L165" s="31"/>
      <c r="M165" s="136" t="s">
        <v>1</v>
      </c>
      <c r="N165" s="137" t="s">
        <v>41</v>
      </c>
      <c r="P165" s="138">
        <f>O165*H165</f>
        <v>0</v>
      </c>
      <c r="Q165" s="138">
        <v>0.0002</v>
      </c>
      <c r="R165" s="138">
        <f>Q165*H165</f>
        <v>0.00045999999999999996</v>
      </c>
      <c r="S165" s="138">
        <v>0</v>
      </c>
      <c r="T165" s="139">
        <f>S165*H165</f>
        <v>0</v>
      </c>
      <c r="AR165" s="140" t="s">
        <v>125</v>
      </c>
      <c r="AT165" s="140" t="s">
        <v>121</v>
      </c>
      <c r="AU165" s="140" t="s">
        <v>86</v>
      </c>
      <c r="AY165" s="16" t="s">
        <v>119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6" t="s">
        <v>84</v>
      </c>
      <c r="BK165" s="141">
        <f>ROUND(I165*H165,2)</f>
        <v>0</v>
      </c>
      <c r="BL165" s="16" t="s">
        <v>125</v>
      </c>
      <c r="BM165" s="140" t="s">
        <v>240</v>
      </c>
    </row>
    <row r="166" spans="2:65" s="1" customFormat="1" ht="24.2" customHeight="1">
      <c r="B166" s="31"/>
      <c r="C166" s="128" t="s">
        <v>241</v>
      </c>
      <c r="D166" s="128" t="s">
        <v>121</v>
      </c>
      <c r="E166" s="129" t="s">
        <v>242</v>
      </c>
      <c r="F166" s="130" t="s">
        <v>243</v>
      </c>
      <c r="G166" s="131" t="s">
        <v>124</v>
      </c>
      <c r="H166" s="132">
        <v>1.15</v>
      </c>
      <c r="I166" s="133"/>
      <c r="J166" s="134">
        <f>ROUND(I166*H166,2)</f>
        <v>0</v>
      </c>
      <c r="K166" s="135"/>
      <c r="L166" s="31"/>
      <c r="M166" s="136" t="s">
        <v>1</v>
      </c>
      <c r="N166" s="137" t="s">
        <v>41</v>
      </c>
      <c r="P166" s="138">
        <f>O166*H166</f>
        <v>0</v>
      </c>
      <c r="Q166" s="138">
        <v>0.0012</v>
      </c>
      <c r="R166" s="138">
        <f>Q166*H166</f>
        <v>0.0013799999999999997</v>
      </c>
      <c r="S166" s="138">
        <v>0</v>
      </c>
      <c r="T166" s="139">
        <f>S166*H166</f>
        <v>0</v>
      </c>
      <c r="AR166" s="140" t="s">
        <v>125</v>
      </c>
      <c r="AT166" s="140" t="s">
        <v>121</v>
      </c>
      <c r="AU166" s="140" t="s">
        <v>86</v>
      </c>
      <c r="AY166" s="16" t="s">
        <v>119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6" t="s">
        <v>84</v>
      </c>
      <c r="BK166" s="141">
        <f>ROUND(I166*H166,2)</f>
        <v>0</v>
      </c>
      <c r="BL166" s="16" t="s">
        <v>125</v>
      </c>
      <c r="BM166" s="140" t="s">
        <v>244</v>
      </c>
    </row>
    <row r="167" spans="2:51" s="12" customFormat="1" ht="11.25">
      <c r="B167" s="142"/>
      <c r="D167" s="143" t="s">
        <v>127</v>
      </c>
      <c r="E167" s="144" t="s">
        <v>1</v>
      </c>
      <c r="F167" s="145" t="s">
        <v>245</v>
      </c>
      <c r="H167" s="146">
        <v>0.975</v>
      </c>
      <c r="I167" s="147"/>
      <c r="L167" s="142"/>
      <c r="M167" s="148"/>
      <c r="T167" s="149"/>
      <c r="AT167" s="144" t="s">
        <v>127</v>
      </c>
      <c r="AU167" s="144" t="s">
        <v>86</v>
      </c>
      <c r="AV167" s="12" t="s">
        <v>86</v>
      </c>
      <c r="AW167" s="12" t="s">
        <v>32</v>
      </c>
      <c r="AX167" s="12" t="s">
        <v>76</v>
      </c>
      <c r="AY167" s="144" t="s">
        <v>119</v>
      </c>
    </row>
    <row r="168" spans="2:51" s="12" customFormat="1" ht="11.25">
      <c r="B168" s="142"/>
      <c r="D168" s="143" t="s">
        <v>127</v>
      </c>
      <c r="E168" s="144" t="s">
        <v>1</v>
      </c>
      <c r="F168" s="145" t="s">
        <v>246</v>
      </c>
      <c r="H168" s="146">
        <v>0.175</v>
      </c>
      <c r="I168" s="147"/>
      <c r="L168" s="142"/>
      <c r="M168" s="148"/>
      <c r="T168" s="149"/>
      <c r="AT168" s="144" t="s">
        <v>127</v>
      </c>
      <c r="AU168" s="144" t="s">
        <v>86</v>
      </c>
      <c r="AV168" s="12" t="s">
        <v>86</v>
      </c>
      <c r="AW168" s="12" t="s">
        <v>32</v>
      </c>
      <c r="AX168" s="12" t="s">
        <v>76</v>
      </c>
      <c r="AY168" s="144" t="s">
        <v>119</v>
      </c>
    </row>
    <row r="169" spans="2:51" s="14" customFormat="1" ht="11.25">
      <c r="B169" s="167"/>
      <c r="D169" s="143" t="s">
        <v>127</v>
      </c>
      <c r="E169" s="168" t="s">
        <v>1</v>
      </c>
      <c r="F169" s="169" t="s">
        <v>232</v>
      </c>
      <c r="H169" s="170">
        <v>1.15</v>
      </c>
      <c r="I169" s="171"/>
      <c r="L169" s="167"/>
      <c r="M169" s="172"/>
      <c r="T169" s="173"/>
      <c r="AT169" s="168" t="s">
        <v>127</v>
      </c>
      <c r="AU169" s="168" t="s">
        <v>86</v>
      </c>
      <c r="AV169" s="14" t="s">
        <v>125</v>
      </c>
      <c r="AW169" s="14" t="s">
        <v>32</v>
      </c>
      <c r="AX169" s="14" t="s">
        <v>84</v>
      </c>
      <c r="AY169" s="168" t="s">
        <v>119</v>
      </c>
    </row>
    <row r="170" spans="2:65" s="1" customFormat="1" ht="16.5" customHeight="1">
      <c r="B170" s="31"/>
      <c r="C170" s="128" t="s">
        <v>247</v>
      </c>
      <c r="D170" s="128" t="s">
        <v>121</v>
      </c>
      <c r="E170" s="129" t="s">
        <v>248</v>
      </c>
      <c r="F170" s="130" t="s">
        <v>249</v>
      </c>
      <c r="G170" s="131" t="s">
        <v>142</v>
      </c>
      <c r="H170" s="132">
        <v>75</v>
      </c>
      <c r="I170" s="133"/>
      <c r="J170" s="134">
        <f>ROUND(I170*H170,2)</f>
        <v>0</v>
      </c>
      <c r="K170" s="135"/>
      <c r="L170" s="31"/>
      <c r="M170" s="136" t="s">
        <v>1</v>
      </c>
      <c r="N170" s="137" t="s">
        <v>41</v>
      </c>
      <c r="P170" s="138">
        <f>O170*H170</f>
        <v>0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125</v>
      </c>
      <c r="AT170" s="140" t="s">
        <v>121</v>
      </c>
      <c r="AU170" s="140" t="s">
        <v>86</v>
      </c>
      <c r="AY170" s="16" t="s">
        <v>119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6" t="s">
        <v>84</v>
      </c>
      <c r="BK170" s="141">
        <f>ROUND(I170*H170,2)</f>
        <v>0</v>
      </c>
      <c r="BL170" s="16" t="s">
        <v>125</v>
      </c>
      <c r="BM170" s="140" t="s">
        <v>250</v>
      </c>
    </row>
    <row r="171" spans="2:65" s="1" customFormat="1" ht="16.5" customHeight="1">
      <c r="B171" s="31"/>
      <c r="C171" s="128" t="s">
        <v>251</v>
      </c>
      <c r="D171" s="128" t="s">
        <v>121</v>
      </c>
      <c r="E171" s="129" t="s">
        <v>252</v>
      </c>
      <c r="F171" s="130" t="s">
        <v>253</v>
      </c>
      <c r="G171" s="131" t="s">
        <v>124</v>
      </c>
      <c r="H171" s="132">
        <v>1.15</v>
      </c>
      <c r="I171" s="133"/>
      <c r="J171" s="134">
        <f>ROUND(I171*H171,2)</f>
        <v>0</v>
      </c>
      <c r="K171" s="135"/>
      <c r="L171" s="31"/>
      <c r="M171" s="136" t="s">
        <v>1</v>
      </c>
      <c r="N171" s="137" t="s">
        <v>41</v>
      </c>
      <c r="P171" s="138">
        <f>O171*H171</f>
        <v>0</v>
      </c>
      <c r="Q171" s="138">
        <v>1E-05</v>
      </c>
      <c r="R171" s="138">
        <f>Q171*H171</f>
        <v>1.15E-05</v>
      </c>
      <c r="S171" s="138">
        <v>0</v>
      </c>
      <c r="T171" s="139">
        <f>S171*H171</f>
        <v>0</v>
      </c>
      <c r="AR171" s="140" t="s">
        <v>125</v>
      </c>
      <c r="AT171" s="140" t="s">
        <v>121</v>
      </c>
      <c r="AU171" s="140" t="s">
        <v>86</v>
      </c>
      <c r="AY171" s="16" t="s">
        <v>119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6" t="s">
        <v>84</v>
      </c>
      <c r="BK171" s="141">
        <f>ROUND(I171*H171,2)</f>
        <v>0</v>
      </c>
      <c r="BL171" s="16" t="s">
        <v>125</v>
      </c>
      <c r="BM171" s="140" t="s">
        <v>254</v>
      </c>
    </row>
    <row r="172" spans="2:65" s="1" customFormat="1" ht="24.2" customHeight="1">
      <c r="B172" s="31"/>
      <c r="C172" s="128" t="s">
        <v>255</v>
      </c>
      <c r="D172" s="128" t="s">
        <v>121</v>
      </c>
      <c r="E172" s="129" t="s">
        <v>256</v>
      </c>
      <c r="F172" s="130" t="s">
        <v>257</v>
      </c>
      <c r="G172" s="131" t="s">
        <v>142</v>
      </c>
      <c r="H172" s="132">
        <v>173.5</v>
      </c>
      <c r="I172" s="133"/>
      <c r="J172" s="134">
        <f>ROUND(I172*H172,2)</f>
        <v>0</v>
      </c>
      <c r="K172" s="135"/>
      <c r="L172" s="31"/>
      <c r="M172" s="136" t="s">
        <v>1</v>
      </c>
      <c r="N172" s="137" t="s">
        <v>41</v>
      </c>
      <c r="P172" s="138">
        <f>O172*H172</f>
        <v>0</v>
      </c>
      <c r="Q172" s="138">
        <v>0.10095</v>
      </c>
      <c r="R172" s="138">
        <f>Q172*H172</f>
        <v>17.514825</v>
      </c>
      <c r="S172" s="138">
        <v>0</v>
      </c>
      <c r="T172" s="139">
        <f>S172*H172</f>
        <v>0</v>
      </c>
      <c r="AR172" s="140" t="s">
        <v>125</v>
      </c>
      <c r="AT172" s="140" t="s">
        <v>121</v>
      </c>
      <c r="AU172" s="140" t="s">
        <v>86</v>
      </c>
      <c r="AY172" s="16" t="s">
        <v>119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6" t="s">
        <v>84</v>
      </c>
      <c r="BK172" s="141">
        <f>ROUND(I172*H172,2)</f>
        <v>0</v>
      </c>
      <c r="BL172" s="16" t="s">
        <v>125</v>
      </c>
      <c r="BM172" s="140" t="s">
        <v>258</v>
      </c>
    </row>
    <row r="173" spans="2:51" s="12" customFormat="1" ht="11.25">
      <c r="B173" s="142"/>
      <c r="D173" s="143" t="s">
        <v>127</v>
      </c>
      <c r="E173" s="144" t="s">
        <v>1</v>
      </c>
      <c r="F173" s="145" t="s">
        <v>259</v>
      </c>
      <c r="H173" s="146">
        <v>173.5</v>
      </c>
      <c r="I173" s="147"/>
      <c r="L173" s="142"/>
      <c r="M173" s="148"/>
      <c r="T173" s="149"/>
      <c r="AT173" s="144" t="s">
        <v>127</v>
      </c>
      <c r="AU173" s="144" t="s">
        <v>86</v>
      </c>
      <c r="AV173" s="12" t="s">
        <v>86</v>
      </c>
      <c r="AW173" s="12" t="s">
        <v>32</v>
      </c>
      <c r="AX173" s="12" t="s">
        <v>84</v>
      </c>
      <c r="AY173" s="144" t="s">
        <v>119</v>
      </c>
    </row>
    <row r="174" spans="2:65" s="1" customFormat="1" ht="16.5" customHeight="1">
      <c r="B174" s="31"/>
      <c r="C174" s="156" t="s">
        <v>260</v>
      </c>
      <c r="D174" s="156" t="s">
        <v>165</v>
      </c>
      <c r="E174" s="157" t="s">
        <v>261</v>
      </c>
      <c r="F174" s="158" t="s">
        <v>262</v>
      </c>
      <c r="G174" s="159" t="s">
        <v>142</v>
      </c>
      <c r="H174" s="160">
        <v>72.522</v>
      </c>
      <c r="I174" s="161"/>
      <c r="J174" s="162">
        <f>ROUND(I174*H174,2)</f>
        <v>0</v>
      </c>
      <c r="K174" s="163"/>
      <c r="L174" s="164"/>
      <c r="M174" s="165" t="s">
        <v>1</v>
      </c>
      <c r="N174" s="166" t="s">
        <v>41</v>
      </c>
      <c r="P174" s="138">
        <f>O174*H174</f>
        <v>0</v>
      </c>
      <c r="Q174" s="138">
        <v>0.022</v>
      </c>
      <c r="R174" s="138">
        <f>Q174*H174</f>
        <v>1.5954840000000001</v>
      </c>
      <c r="S174" s="138">
        <v>0</v>
      </c>
      <c r="T174" s="139">
        <f>S174*H174</f>
        <v>0</v>
      </c>
      <c r="AR174" s="140" t="s">
        <v>154</v>
      </c>
      <c r="AT174" s="140" t="s">
        <v>165</v>
      </c>
      <c r="AU174" s="140" t="s">
        <v>86</v>
      </c>
      <c r="AY174" s="16" t="s">
        <v>119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6" t="s">
        <v>84</v>
      </c>
      <c r="BK174" s="141">
        <f>ROUND(I174*H174,2)</f>
        <v>0</v>
      </c>
      <c r="BL174" s="16" t="s">
        <v>125</v>
      </c>
      <c r="BM174" s="140" t="s">
        <v>263</v>
      </c>
    </row>
    <row r="175" spans="2:51" s="12" customFormat="1" ht="11.25">
      <c r="B175" s="142"/>
      <c r="D175" s="143" t="s">
        <v>127</v>
      </c>
      <c r="F175" s="145" t="s">
        <v>264</v>
      </c>
      <c r="H175" s="146">
        <v>72.522</v>
      </c>
      <c r="I175" s="147"/>
      <c r="L175" s="142"/>
      <c r="M175" s="148"/>
      <c r="T175" s="149"/>
      <c r="AT175" s="144" t="s">
        <v>127</v>
      </c>
      <c r="AU175" s="144" t="s">
        <v>86</v>
      </c>
      <c r="AV175" s="12" t="s">
        <v>86</v>
      </c>
      <c r="AW175" s="12" t="s">
        <v>4</v>
      </c>
      <c r="AX175" s="12" t="s">
        <v>84</v>
      </c>
      <c r="AY175" s="144" t="s">
        <v>119</v>
      </c>
    </row>
    <row r="176" spans="2:65" s="1" customFormat="1" ht="16.5" customHeight="1">
      <c r="B176" s="31"/>
      <c r="C176" s="156" t="s">
        <v>265</v>
      </c>
      <c r="D176" s="156" t="s">
        <v>165</v>
      </c>
      <c r="E176" s="157" t="s">
        <v>266</v>
      </c>
      <c r="F176" s="158" t="s">
        <v>267</v>
      </c>
      <c r="G176" s="159" t="s">
        <v>142</v>
      </c>
      <c r="H176" s="160">
        <v>104.448</v>
      </c>
      <c r="I176" s="161"/>
      <c r="J176" s="162">
        <f>ROUND(I176*H176,2)</f>
        <v>0</v>
      </c>
      <c r="K176" s="163"/>
      <c r="L176" s="164"/>
      <c r="M176" s="165" t="s">
        <v>1</v>
      </c>
      <c r="N176" s="166" t="s">
        <v>41</v>
      </c>
      <c r="P176" s="138">
        <f>O176*H176</f>
        <v>0</v>
      </c>
      <c r="Q176" s="138">
        <v>0.024</v>
      </c>
      <c r="R176" s="138">
        <f>Q176*H176</f>
        <v>2.506752</v>
      </c>
      <c r="S176" s="138">
        <v>0</v>
      </c>
      <c r="T176" s="139">
        <f>S176*H176</f>
        <v>0</v>
      </c>
      <c r="AR176" s="140" t="s">
        <v>154</v>
      </c>
      <c r="AT176" s="140" t="s">
        <v>165</v>
      </c>
      <c r="AU176" s="140" t="s">
        <v>86</v>
      </c>
      <c r="AY176" s="16" t="s">
        <v>119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6" t="s">
        <v>84</v>
      </c>
      <c r="BK176" s="141">
        <f>ROUND(I176*H176,2)</f>
        <v>0</v>
      </c>
      <c r="BL176" s="16" t="s">
        <v>125</v>
      </c>
      <c r="BM176" s="140" t="s">
        <v>268</v>
      </c>
    </row>
    <row r="177" spans="2:51" s="12" customFormat="1" ht="11.25">
      <c r="B177" s="142"/>
      <c r="D177" s="143" t="s">
        <v>127</v>
      </c>
      <c r="F177" s="145" t="s">
        <v>269</v>
      </c>
      <c r="H177" s="146">
        <v>104.448</v>
      </c>
      <c r="I177" s="147"/>
      <c r="L177" s="142"/>
      <c r="M177" s="148"/>
      <c r="T177" s="149"/>
      <c r="AT177" s="144" t="s">
        <v>127</v>
      </c>
      <c r="AU177" s="144" t="s">
        <v>86</v>
      </c>
      <c r="AV177" s="12" t="s">
        <v>86</v>
      </c>
      <c r="AW177" s="12" t="s">
        <v>4</v>
      </c>
      <c r="AX177" s="12" t="s">
        <v>84</v>
      </c>
      <c r="AY177" s="144" t="s">
        <v>119</v>
      </c>
    </row>
    <row r="178" spans="2:65" s="1" customFormat="1" ht="24.2" customHeight="1">
      <c r="B178" s="31"/>
      <c r="C178" s="128" t="s">
        <v>270</v>
      </c>
      <c r="D178" s="128" t="s">
        <v>121</v>
      </c>
      <c r="E178" s="129" t="s">
        <v>271</v>
      </c>
      <c r="F178" s="130" t="s">
        <v>272</v>
      </c>
      <c r="G178" s="131" t="s">
        <v>151</v>
      </c>
      <c r="H178" s="132">
        <v>5.205</v>
      </c>
      <c r="I178" s="133"/>
      <c r="J178" s="134">
        <f>ROUND(I178*H178,2)</f>
        <v>0</v>
      </c>
      <c r="K178" s="135"/>
      <c r="L178" s="31"/>
      <c r="M178" s="136" t="s">
        <v>1</v>
      </c>
      <c r="N178" s="137" t="s">
        <v>41</v>
      </c>
      <c r="P178" s="138">
        <f>O178*H178</f>
        <v>0</v>
      </c>
      <c r="Q178" s="138">
        <v>2.25634</v>
      </c>
      <c r="R178" s="138">
        <f>Q178*H178</f>
        <v>11.7442497</v>
      </c>
      <c r="S178" s="138">
        <v>0</v>
      </c>
      <c r="T178" s="139">
        <f>S178*H178</f>
        <v>0</v>
      </c>
      <c r="AR178" s="140" t="s">
        <v>125</v>
      </c>
      <c r="AT178" s="140" t="s">
        <v>121</v>
      </c>
      <c r="AU178" s="140" t="s">
        <v>86</v>
      </c>
      <c r="AY178" s="16" t="s">
        <v>119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6" t="s">
        <v>84</v>
      </c>
      <c r="BK178" s="141">
        <f>ROUND(I178*H178,2)</f>
        <v>0</v>
      </c>
      <c r="BL178" s="16" t="s">
        <v>125</v>
      </c>
      <c r="BM178" s="140" t="s">
        <v>273</v>
      </c>
    </row>
    <row r="179" spans="2:51" s="12" customFormat="1" ht="11.25">
      <c r="B179" s="142"/>
      <c r="D179" s="143" t="s">
        <v>127</v>
      </c>
      <c r="E179" s="144" t="s">
        <v>1</v>
      </c>
      <c r="F179" s="145" t="s">
        <v>274</v>
      </c>
      <c r="H179" s="146">
        <v>5.205</v>
      </c>
      <c r="I179" s="147"/>
      <c r="L179" s="142"/>
      <c r="M179" s="148"/>
      <c r="T179" s="149"/>
      <c r="AT179" s="144" t="s">
        <v>127</v>
      </c>
      <c r="AU179" s="144" t="s">
        <v>86</v>
      </c>
      <c r="AV179" s="12" t="s">
        <v>86</v>
      </c>
      <c r="AW179" s="12" t="s">
        <v>32</v>
      </c>
      <c r="AX179" s="12" t="s">
        <v>84</v>
      </c>
      <c r="AY179" s="144" t="s">
        <v>119</v>
      </c>
    </row>
    <row r="180" spans="2:65" s="1" customFormat="1" ht="24.2" customHeight="1">
      <c r="B180" s="31"/>
      <c r="C180" s="128" t="s">
        <v>275</v>
      </c>
      <c r="D180" s="128" t="s">
        <v>121</v>
      </c>
      <c r="E180" s="129" t="s">
        <v>276</v>
      </c>
      <c r="F180" s="130" t="s">
        <v>277</v>
      </c>
      <c r="G180" s="131" t="s">
        <v>142</v>
      </c>
      <c r="H180" s="132">
        <v>1</v>
      </c>
      <c r="I180" s="133"/>
      <c r="J180" s="134">
        <f>ROUND(I180*H180,2)</f>
        <v>0</v>
      </c>
      <c r="K180" s="135"/>
      <c r="L180" s="31"/>
      <c r="M180" s="136" t="s">
        <v>1</v>
      </c>
      <c r="N180" s="137" t="s">
        <v>41</v>
      </c>
      <c r="P180" s="138">
        <f>O180*H180</f>
        <v>0</v>
      </c>
      <c r="Q180" s="138">
        <v>0</v>
      </c>
      <c r="R180" s="138">
        <f>Q180*H180</f>
        <v>0</v>
      </c>
      <c r="S180" s="138">
        <v>0</v>
      </c>
      <c r="T180" s="139">
        <f>S180*H180</f>
        <v>0</v>
      </c>
      <c r="AR180" s="140" t="s">
        <v>125</v>
      </c>
      <c r="AT180" s="140" t="s">
        <v>121</v>
      </c>
      <c r="AU180" s="140" t="s">
        <v>86</v>
      </c>
      <c r="AY180" s="16" t="s">
        <v>119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6" t="s">
        <v>84</v>
      </c>
      <c r="BK180" s="141">
        <f>ROUND(I180*H180,2)</f>
        <v>0</v>
      </c>
      <c r="BL180" s="16" t="s">
        <v>125</v>
      </c>
      <c r="BM180" s="140" t="s">
        <v>278</v>
      </c>
    </row>
    <row r="181" spans="2:65" s="1" customFormat="1" ht="24.2" customHeight="1">
      <c r="B181" s="31"/>
      <c r="C181" s="128" t="s">
        <v>279</v>
      </c>
      <c r="D181" s="128" t="s">
        <v>121</v>
      </c>
      <c r="E181" s="129" t="s">
        <v>280</v>
      </c>
      <c r="F181" s="130" t="s">
        <v>281</v>
      </c>
      <c r="G181" s="131" t="s">
        <v>185</v>
      </c>
      <c r="H181" s="132">
        <v>2</v>
      </c>
      <c r="I181" s="133"/>
      <c r="J181" s="134">
        <f>ROUND(I181*H181,2)</f>
        <v>0</v>
      </c>
      <c r="K181" s="135"/>
      <c r="L181" s="31"/>
      <c r="M181" s="136" t="s">
        <v>1</v>
      </c>
      <c r="N181" s="137" t="s">
        <v>41</v>
      </c>
      <c r="P181" s="138">
        <f>O181*H181</f>
        <v>0</v>
      </c>
      <c r="Q181" s="138">
        <v>0.0008</v>
      </c>
      <c r="R181" s="138">
        <f>Q181*H181</f>
        <v>0.0016</v>
      </c>
      <c r="S181" s="138">
        <v>0</v>
      </c>
      <c r="T181" s="139">
        <f>S181*H181</f>
        <v>0</v>
      </c>
      <c r="AR181" s="140" t="s">
        <v>125</v>
      </c>
      <c r="AT181" s="140" t="s">
        <v>121</v>
      </c>
      <c r="AU181" s="140" t="s">
        <v>86</v>
      </c>
      <c r="AY181" s="16" t="s">
        <v>119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6" t="s">
        <v>84</v>
      </c>
      <c r="BK181" s="141">
        <f>ROUND(I181*H181,2)</f>
        <v>0</v>
      </c>
      <c r="BL181" s="16" t="s">
        <v>125</v>
      </c>
      <c r="BM181" s="140" t="s">
        <v>282</v>
      </c>
    </row>
    <row r="182" spans="2:63" s="11" customFormat="1" ht="22.9" customHeight="1">
      <c r="B182" s="116"/>
      <c r="D182" s="117" t="s">
        <v>75</v>
      </c>
      <c r="E182" s="126" t="s">
        <v>283</v>
      </c>
      <c r="F182" s="126" t="s">
        <v>284</v>
      </c>
      <c r="I182" s="119"/>
      <c r="J182" s="127">
        <f>BK182</f>
        <v>0</v>
      </c>
      <c r="L182" s="116"/>
      <c r="M182" s="121"/>
      <c r="P182" s="122">
        <f>SUM(P183:P192)</f>
        <v>0</v>
      </c>
      <c r="R182" s="122">
        <f>SUM(R183:R192)</f>
        <v>0</v>
      </c>
      <c r="T182" s="123">
        <f>SUM(T183:T192)</f>
        <v>0</v>
      </c>
      <c r="AR182" s="117" t="s">
        <v>84</v>
      </c>
      <c r="AT182" s="124" t="s">
        <v>75</v>
      </c>
      <c r="AU182" s="124" t="s">
        <v>84</v>
      </c>
      <c r="AY182" s="117" t="s">
        <v>119</v>
      </c>
      <c r="BK182" s="125">
        <f>SUM(BK183:BK192)</f>
        <v>0</v>
      </c>
    </row>
    <row r="183" spans="2:65" s="1" customFormat="1" ht="21.75" customHeight="1">
      <c r="B183" s="31"/>
      <c r="C183" s="128" t="s">
        <v>285</v>
      </c>
      <c r="D183" s="128" t="s">
        <v>121</v>
      </c>
      <c r="E183" s="129" t="s">
        <v>286</v>
      </c>
      <c r="F183" s="130" t="s">
        <v>287</v>
      </c>
      <c r="G183" s="131" t="s">
        <v>288</v>
      </c>
      <c r="H183" s="132">
        <v>76.484</v>
      </c>
      <c r="I183" s="133"/>
      <c r="J183" s="134">
        <f>ROUND(I183*H183,2)</f>
        <v>0</v>
      </c>
      <c r="K183" s="135"/>
      <c r="L183" s="31"/>
      <c r="M183" s="136" t="s">
        <v>1</v>
      </c>
      <c r="N183" s="137" t="s">
        <v>41</v>
      </c>
      <c r="P183" s="138">
        <f>O183*H183</f>
        <v>0</v>
      </c>
      <c r="Q183" s="138">
        <v>0</v>
      </c>
      <c r="R183" s="138">
        <f>Q183*H183</f>
        <v>0</v>
      </c>
      <c r="S183" s="138">
        <v>0</v>
      </c>
      <c r="T183" s="139">
        <f>S183*H183</f>
        <v>0</v>
      </c>
      <c r="AR183" s="140" t="s">
        <v>125</v>
      </c>
      <c r="AT183" s="140" t="s">
        <v>121</v>
      </c>
      <c r="AU183" s="140" t="s">
        <v>86</v>
      </c>
      <c r="AY183" s="16" t="s">
        <v>119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6" t="s">
        <v>84</v>
      </c>
      <c r="BK183" s="141">
        <f>ROUND(I183*H183,2)</f>
        <v>0</v>
      </c>
      <c r="BL183" s="16" t="s">
        <v>125</v>
      </c>
      <c r="BM183" s="140" t="s">
        <v>289</v>
      </c>
    </row>
    <row r="184" spans="2:65" s="1" customFormat="1" ht="24.2" customHeight="1">
      <c r="B184" s="31"/>
      <c r="C184" s="128" t="s">
        <v>290</v>
      </c>
      <c r="D184" s="128" t="s">
        <v>121</v>
      </c>
      <c r="E184" s="129" t="s">
        <v>291</v>
      </c>
      <c r="F184" s="130" t="s">
        <v>292</v>
      </c>
      <c r="G184" s="131" t="s">
        <v>288</v>
      </c>
      <c r="H184" s="132">
        <v>688.356</v>
      </c>
      <c r="I184" s="133"/>
      <c r="J184" s="134">
        <f>ROUND(I184*H184,2)</f>
        <v>0</v>
      </c>
      <c r="K184" s="135"/>
      <c r="L184" s="31"/>
      <c r="M184" s="136" t="s">
        <v>1</v>
      </c>
      <c r="N184" s="137" t="s">
        <v>41</v>
      </c>
      <c r="P184" s="138">
        <f>O184*H184</f>
        <v>0</v>
      </c>
      <c r="Q184" s="138">
        <v>0</v>
      </c>
      <c r="R184" s="138">
        <f>Q184*H184</f>
        <v>0</v>
      </c>
      <c r="S184" s="138">
        <v>0</v>
      </c>
      <c r="T184" s="139">
        <f>S184*H184</f>
        <v>0</v>
      </c>
      <c r="AR184" s="140" t="s">
        <v>125</v>
      </c>
      <c r="AT184" s="140" t="s">
        <v>121</v>
      </c>
      <c r="AU184" s="140" t="s">
        <v>86</v>
      </c>
      <c r="AY184" s="16" t="s">
        <v>119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6" t="s">
        <v>84</v>
      </c>
      <c r="BK184" s="141">
        <f>ROUND(I184*H184,2)</f>
        <v>0</v>
      </c>
      <c r="BL184" s="16" t="s">
        <v>125</v>
      </c>
      <c r="BM184" s="140" t="s">
        <v>293</v>
      </c>
    </row>
    <row r="185" spans="2:51" s="12" customFormat="1" ht="11.25">
      <c r="B185" s="142"/>
      <c r="D185" s="143" t="s">
        <v>127</v>
      </c>
      <c r="F185" s="145" t="s">
        <v>294</v>
      </c>
      <c r="H185" s="146">
        <v>688.356</v>
      </c>
      <c r="I185" s="147"/>
      <c r="L185" s="142"/>
      <c r="M185" s="148"/>
      <c r="T185" s="149"/>
      <c r="AT185" s="144" t="s">
        <v>127</v>
      </c>
      <c r="AU185" s="144" t="s">
        <v>86</v>
      </c>
      <c r="AV185" s="12" t="s">
        <v>86</v>
      </c>
      <c r="AW185" s="12" t="s">
        <v>4</v>
      </c>
      <c r="AX185" s="12" t="s">
        <v>84</v>
      </c>
      <c r="AY185" s="144" t="s">
        <v>119</v>
      </c>
    </row>
    <row r="186" spans="2:65" s="1" customFormat="1" ht="21.75" customHeight="1">
      <c r="B186" s="31"/>
      <c r="C186" s="128" t="s">
        <v>295</v>
      </c>
      <c r="D186" s="128" t="s">
        <v>121</v>
      </c>
      <c r="E186" s="129" t="s">
        <v>296</v>
      </c>
      <c r="F186" s="130" t="s">
        <v>297</v>
      </c>
      <c r="G186" s="131" t="s">
        <v>288</v>
      </c>
      <c r="H186" s="132">
        <v>76.484</v>
      </c>
      <c r="I186" s="133"/>
      <c r="J186" s="134">
        <f>ROUND(I186*H186,2)</f>
        <v>0</v>
      </c>
      <c r="K186" s="135"/>
      <c r="L186" s="31"/>
      <c r="M186" s="136" t="s">
        <v>1</v>
      </c>
      <c r="N186" s="137" t="s">
        <v>41</v>
      </c>
      <c r="P186" s="138">
        <f>O186*H186</f>
        <v>0</v>
      </c>
      <c r="Q186" s="138">
        <v>0</v>
      </c>
      <c r="R186" s="138">
        <f>Q186*H186</f>
        <v>0</v>
      </c>
      <c r="S186" s="138">
        <v>0</v>
      </c>
      <c r="T186" s="139">
        <f>S186*H186</f>
        <v>0</v>
      </c>
      <c r="AR186" s="140" t="s">
        <v>125</v>
      </c>
      <c r="AT186" s="140" t="s">
        <v>121</v>
      </c>
      <c r="AU186" s="140" t="s">
        <v>86</v>
      </c>
      <c r="AY186" s="16" t="s">
        <v>119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6" t="s">
        <v>84</v>
      </c>
      <c r="BK186" s="141">
        <f>ROUND(I186*H186,2)</f>
        <v>0</v>
      </c>
      <c r="BL186" s="16" t="s">
        <v>125</v>
      </c>
      <c r="BM186" s="140" t="s">
        <v>298</v>
      </c>
    </row>
    <row r="187" spans="2:65" s="1" customFormat="1" ht="24.2" customHeight="1">
      <c r="B187" s="31"/>
      <c r="C187" s="128" t="s">
        <v>299</v>
      </c>
      <c r="D187" s="128" t="s">
        <v>121</v>
      </c>
      <c r="E187" s="129" t="s">
        <v>300</v>
      </c>
      <c r="F187" s="130" t="s">
        <v>301</v>
      </c>
      <c r="G187" s="131" t="s">
        <v>288</v>
      </c>
      <c r="H187" s="132">
        <v>688.356</v>
      </c>
      <c r="I187" s="133"/>
      <c r="J187" s="134">
        <f>ROUND(I187*H187,2)</f>
        <v>0</v>
      </c>
      <c r="K187" s="135"/>
      <c r="L187" s="31"/>
      <c r="M187" s="136" t="s">
        <v>1</v>
      </c>
      <c r="N187" s="137" t="s">
        <v>41</v>
      </c>
      <c r="P187" s="138">
        <f>O187*H187</f>
        <v>0</v>
      </c>
      <c r="Q187" s="138">
        <v>0</v>
      </c>
      <c r="R187" s="138">
        <f>Q187*H187</f>
        <v>0</v>
      </c>
      <c r="S187" s="138">
        <v>0</v>
      </c>
      <c r="T187" s="139">
        <f>S187*H187</f>
        <v>0</v>
      </c>
      <c r="AR187" s="140" t="s">
        <v>125</v>
      </c>
      <c r="AT187" s="140" t="s">
        <v>121</v>
      </c>
      <c r="AU187" s="140" t="s">
        <v>86</v>
      </c>
      <c r="AY187" s="16" t="s">
        <v>119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6" t="s">
        <v>84</v>
      </c>
      <c r="BK187" s="141">
        <f>ROUND(I187*H187,2)</f>
        <v>0</v>
      </c>
      <c r="BL187" s="16" t="s">
        <v>125</v>
      </c>
      <c r="BM187" s="140" t="s">
        <v>302</v>
      </c>
    </row>
    <row r="188" spans="2:51" s="12" customFormat="1" ht="11.25">
      <c r="B188" s="142"/>
      <c r="D188" s="143" t="s">
        <v>127</v>
      </c>
      <c r="F188" s="145" t="s">
        <v>294</v>
      </c>
      <c r="H188" s="146">
        <v>688.356</v>
      </c>
      <c r="I188" s="147"/>
      <c r="L188" s="142"/>
      <c r="M188" s="148"/>
      <c r="T188" s="149"/>
      <c r="AT188" s="144" t="s">
        <v>127</v>
      </c>
      <c r="AU188" s="144" t="s">
        <v>86</v>
      </c>
      <c r="AV188" s="12" t="s">
        <v>86</v>
      </c>
      <c r="AW188" s="12" t="s">
        <v>4</v>
      </c>
      <c r="AX188" s="12" t="s">
        <v>84</v>
      </c>
      <c r="AY188" s="144" t="s">
        <v>119</v>
      </c>
    </row>
    <row r="189" spans="2:65" s="1" customFormat="1" ht="24.2" customHeight="1">
      <c r="B189" s="31"/>
      <c r="C189" s="128" t="s">
        <v>303</v>
      </c>
      <c r="D189" s="128" t="s">
        <v>121</v>
      </c>
      <c r="E189" s="129" t="s">
        <v>304</v>
      </c>
      <c r="F189" s="130" t="s">
        <v>305</v>
      </c>
      <c r="G189" s="131" t="s">
        <v>288</v>
      </c>
      <c r="H189" s="132">
        <v>76.484</v>
      </c>
      <c r="I189" s="133"/>
      <c r="J189" s="134">
        <f>ROUND(I189*H189,2)</f>
        <v>0</v>
      </c>
      <c r="K189" s="135"/>
      <c r="L189" s="31"/>
      <c r="M189" s="136" t="s">
        <v>1</v>
      </c>
      <c r="N189" s="137" t="s">
        <v>41</v>
      </c>
      <c r="P189" s="138">
        <f>O189*H189</f>
        <v>0</v>
      </c>
      <c r="Q189" s="138">
        <v>0</v>
      </c>
      <c r="R189" s="138">
        <f>Q189*H189</f>
        <v>0</v>
      </c>
      <c r="S189" s="138">
        <v>0</v>
      </c>
      <c r="T189" s="139">
        <f>S189*H189</f>
        <v>0</v>
      </c>
      <c r="AR189" s="140" t="s">
        <v>125</v>
      </c>
      <c r="AT189" s="140" t="s">
        <v>121</v>
      </c>
      <c r="AU189" s="140" t="s">
        <v>86</v>
      </c>
      <c r="AY189" s="16" t="s">
        <v>119</v>
      </c>
      <c r="BE189" s="141">
        <f>IF(N189="základní",J189,0)</f>
        <v>0</v>
      </c>
      <c r="BF189" s="141">
        <f>IF(N189="snížená",J189,0)</f>
        <v>0</v>
      </c>
      <c r="BG189" s="141">
        <f>IF(N189="zákl. přenesená",J189,0)</f>
        <v>0</v>
      </c>
      <c r="BH189" s="141">
        <f>IF(N189="sníž. přenesená",J189,0)</f>
        <v>0</v>
      </c>
      <c r="BI189" s="141">
        <f>IF(N189="nulová",J189,0)</f>
        <v>0</v>
      </c>
      <c r="BJ189" s="16" t="s">
        <v>84</v>
      </c>
      <c r="BK189" s="141">
        <f>ROUND(I189*H189,2)</f>
        <v>0</v>
      </c>
      <c r="BL189" s="16" t="s">
        <v>125</v>
      </c>
      <c r="BM189" s="140" t="s">
        <v>306</v>
      </c>
    </row>
    <row r="190" spans="2:65" s="1" customFormat="1" ht="37.9" customHeight="1">
      <c r="B190" s="31"/>
      <c r="C190" s="128" t="s">
        <v>307</v>
      </c>
      <c r="D190" s="128" t="s">
        <v>121</v>
      </c>
      <c r="E190" s="129" t="s">
        <v>308</v>
      </c>
      <c r="F190" s="130" t="s">
        <v>309</v>
      </c>
      <c r="G190" s="131" t="s">
        <v>288</v>
      </c>
      <c r="H190" s="132">
        <v>34.08</v>
      </c>
      <c r="I190" s="133"/>
      <c r="J190" s="134">
        <f>ROUND(I190*H190,2)</f>
        <v>0</v>
      </c>
      <c r="K190" s="135"/>
      <c r="L190" s="31"/>
      <c r="M190" s="136" t="s">
        <v>1</v>
      </c>
      <c r="N190" s="137" t="s">
        <v>41</v>
      </c>
      <c r="P190" s="138">
        <f>O190*H190</f>
        <v>0</v>
      </c>
      <c r="Q190" s="138">
        <v>0</v>
      </c>
      <c r="R190" s="138">
        <f>Q190*H190</f>
        <v>0</v>
      </c>
      <c r="S190" s="138">
        <v>0</v>
      </c>
      <c r="T190" s="139">
        <f>S190*H190</f>
        <v>0</v>
      </c>
      <c r="AR190" s="140" t="s">
        <v>125</v>
      </c>
      <c r="AT190" s="140" t="s">
        <v>121</v>
      </c>
      <c r="AU190" s="140" t="s">
        <v>86</v>
      </c>
      <c r="AY190" s="16" t="s">
        <v>119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6" t="s">
        <v>84</v>
      </c>
      <c r="BK190" s="141">
        <f>ROUND(I190*H190,2)</f>
        <v>0</v>
      </c>
      <c r="BL190" s="16" t="s">
        <v>125</v>
      </c>
      <c r="BM190" s="140" t="s">
        <v>310</v>
      </c>
    </row>
    <row r="191" spans="2:65" s="1" customFormat="1" ht="44.25" customHeight="1">
      <c r="B191" s="31"/>
      <c r="C191" s="128" t="s">
        <v>311</v>
      </c>
      <c r="D191" s="128" t="s">
        <v>121</v>
      </c>
      <c r="E191" s="129" t="s">
        <v>312</v>
      </c>
      <c r="F191" s="130" t="s">
        <v>313</v>
      </c>
      <c r="G191" s="131" t="s">
        <v>288</v>
      </c>
      <c r="H191" s="132">
        <v>41.18</v>
      </c>
      <c r="I191" s="133"/>
      <c r="J191" s="134">
        <f>ROUND(I191*H191,2)</f>
        <v>0</v>
      </c>
      <c r="K191" s="135"/>
      <c r="L191" s="31"/>
      <c r="M191" s="136" t="s">
        <v>1</v>
      </c>
      <c r="N191" s="137" t="s">
        <v>41</v>
      </c>
      <c r="P191" s="138">
        <f>O191*H191</f>
        <v>0</v>
      </c>
      <c r="Q191" s="138">
        <v>0</v>
      </c>
      <c r="R191" s="138">
        <f>Q191*H191</f>
        <v>0</v>
      </c>
      <c r="S191" s="138">
        <v>0</v>
      </c>
      <c r="T191" s="139">
        <f>S191*H191</f>
        <v>0</v>
      </c>
      <c r="AR191" s="140" t="s">
        <v>125</v>
      </c>
      <c r="AT191" s="140" t="s">
        <v>121</v>
      </c>
      <c r="AU191" s="140" t="s">
        <v>86</v>
      </c>
      <c r="AY191" s="16" t="s">
        <v>119</v>
      </c>
      <c r="BE191" s="141">
        <f>IF(N191="základní",J191,0)</f>
        <v>0</v>
      </c>
      <c r="BF191" s="141">
        <f>IF(N191="snížená",J191,0)</f>
        <v>0</v>
      </c>
      <c r="BG191" s="141">
        <f>IF(N191="zákl. přenesená",J191,0)</f>
        <v>0</v>
      </c>
      <c r="BH191" s="141">
        <f>IF(N191="sníž. přenesená",J191,0)</f>
        <v>0</v>
      </c>
      <c r="BI191" s="141">
        <f>IF(N191="nulová",J191,0)</f>
        <v>0</v>
      </c>
      <c r="BJ191" s="16" t="s">
        <v>84</v>
      </c>
      <c r="BK191" s="141">
        <f>ROUND(I191*H191,2)</f>
        <v>0</v>
      </c>
      <c r="BL191" s="16" t="s">
        <v>125</v>
      </c>
      <c r="BM191" s="140" t="s">
        <v>314</v>
      </c>
    </row>
    <row r="192" spans="2:65" s="1" customFormat="1" ht="16.5" customHeight="1">
      <c r="B192" s="31"/>
      <c r="C192" s="128" t="s">
        <v>315</v>
      </c>
      <c r="D192" s="128" t="s">
        <v>121</v>
      </c>
      <c r="E192" s="129" t="s">
        <v>316</v>
      </c>
      <c r="F192" s="130" t="s">
        <v>317</v>
      </c>
      <c r="G192" s="131" t="s">
        <v>288</v>
      </c>
      <c r="H192" s="132">
        <v>0.765</v>
      </c>
      <c r="I192" s="133"/>
      <c r="J192" s="134">
        <f>ROUND(I192*H192,2)</f>
        <v>0</v>
      </c>
      <c r="K192" s="135"/>
      <c r="L192" s="31"/>
      <c r="M192" s="136" t="s">
        <v>1</v>
      </c>
      <c r="N192" s="137" t="s">
        <v>41</v>
      </c>
      <c r="P192" s="138">
        <f>O192*H192</f>
        <v>0</v>
      </c>
      <c r="Q192" s="138">
        <v>0</v>
      </c>
      <c r="R192" s="138">
        <f>Q192*H192</f>
        <v>0</v>
      </c>
      <c r="S192" s="138">
        <v>0</v>
      </c>
      <c r="T192" s="139">
        <f>S192*H192</f>
        <v>0</v>
      </c>
      <c r="AR192" s="140" t="s">
        <v>125</v>
      </c>
      <c r="AT192" s="140" t="s">
        <v>121</v>
      </c>
      <c r="AU192" s="140" t="s">
        <v>86</v>
      </c>
      <c r="AY192" s="16" t="s">
        <v>119</v>
      </c>
      <c r="BE192" s="141">
        <f>IF(N192="základní",J192,0)</f>
        <v>0</v>
      </c>
      <c r="BF192" s="141">
        <f>IF(N192="snížená",J192,0)</f>
        <v>0</v>
      </c>
      <c r="BG192" s="141">
        <f>IF(N192="zákl. přenesená",J192,0)</f>
        <v>0</v>
      </c>
      <c r="BH192" s="141">
        <f>IF(N192="sníž. přenesená",J192,0)</f>
        <v>0</v>
      </c>
      <c r="BI192" s="141">
        <f>IF(N192="nulová",J192,0)</f>
        <v>0</v>
      </c>
      <c r="BJ192" s="16" t="s">
        <v>84</v>
      </c>
      <c r="BK192" s="141">
        <f>ROUND(I192*H192,2)</f>
        <v>0</v>
      </c>
      <c r="BL192" s="16" t="s">
        <v>125</v>
      </c>
      <c r="BM192" s="140" t="s">
        <v>318</v>
      </c>
    </row>
    <row r="193" spans="2:63" s="11" customFormat="1" ht="22.9" customHeight="1">
      <c r="B193" s="116"/>
      <c r="D193" s="117" t="s">
        <v>75</v>
      </c>
      <c r="E193" s="126" t="s">
        <v>319</v>
      </c>
      <c r="F193" s="126" t="s">
        <v>320</v>
      </c>
      <c r="I193" s="119"/>
      <c r="J193" s="127">
        <f>BK193</f>
        <v>0</v>
      </c>
      <c r="L193" s="116"/>
      <c r="M193" s="121"/>
      <c r="P193" s="122">
        <f>P194</f>
        <v>0</v>
      </c>
      <c r="R193" s="122">
        <f>R194</f>
        <v>0</v>
      </c>
      <c r="T193" s="123">
        <f>T194</f>
        <v>0</v>
      </c>
      <c r="AR193" s="117" t="s">
        <v>84</v>
      </c>
      <c r="AT193" s="124" t="s">
        <v>75</v>
      </c>
      <c r="AU193" s="124" t="s">
        <v>84</v>
      </c>
      <c r="AY193" s="117" t="s">
        <v>119</v>
      </c>
      <c r="BK193" s="125">
        <f>BK194</f>
        <v>0</v>
      </c>
    </row>
    <row r="194" spans="2:65" s="1" customFormat="1" ht="33" customHeight="1">
      <c r="B194" s="31"/>
      <c r="C194" s="128" t="s">
        <v>321</v>
      </c>
      <c r="D194" s="128" t="s">
        <v>121</v>
      </c>
      <c r="E194" s="129" t="s">
        <v>322</v>
      </c>
      <c r="F194" s="130" t="s">
        <v>323</v>
      </c>
      <c r="G194" s="131" t="s">
        <v>288</v>
      </c>
      <c r="H194" s="132">
        <v>36.102</v>
      </c>
      <c r="I194" s="133"/>
      <c r="J194" s="134">
        <f>ROUND(I194*H194,2)</f>
        <v>0</v>
      </c>
      <c r="K194" s="135"/>
      <c r="L194" s="31"/>
      <c r="M194" s="136" t="s">
        <v>1</v>
      </c>
      <c r="N194" s="137" t="s">
        <v>41</v>
      </c>
      <c r="P194" s="138">
        <f>O194*H194</f>
        <v>0</v>
      </c>
      <c r="Q194" s="138">
        <v>0</v>
      </c>
      <c r="R194" s="138">
        <f>Q194*H194</f>
        <v>0</v>
      </c>
      <c r="S194" s="138">
        <v>0</v>
      </c>
      <c r="T194" s="139">
        <f>S194*H194</f>
        <v>0</v>
      </c>
      <c r="AR194" s="140" t="s">
        <v>125</v>
      </c>
      <c r="AT194" s="140" t="s">
        <v>121</v>
      </c>
      <c r="AU194" s="140" t="s">
        <v>86</v>
      </c>
      <c r="AY194" s="16" t="s">
        <v>119</v>
      </c>
      <c r="BE194" s="141">
        <f>IF(N194="základní",J194,0)</f>
        <v>0</v>
      </c>
      <c r="BF194" s="141">
        <f>IF(N194="snížená",J194,0)</f>
        <v>0</v>
      </c>
      <c r="BG194" s="141">
        <f>IF(N194="zákl. přenesená",J194,0)</f>
        <v>0</v>
      </c>
      <c r="BH194" s="141">
        <f>IF(N194="sníž. přenesená",J194,0)</f>
        <v>0</v>
      </c>
      <c r="BI194" s="141">
        <f>IF(N194="nulová",J194,0)</f>
        <v>0</v>
      </c>
      <c r="BJ194" s="16" t="s">
        <v>84</v>
      </c>
      <c r="BK194" s="141">
        <f>ROUND(I194*H194,2)</f>
        <v>0</v>
      </c>
      <c r="BL194" s="16" t="s">
        <v>125</v>
      </c>
      <c r="BM194" s="140" t="s">
        <v>324</v>
      </c>
    </row>
    <row r="195" spans="2:63" s="11" customFormat="1" ht="25.9" customHeight="1">
      <c r="B195" s="116"/>
      <c r="D195" s="117" t="s">
        <v>75</v>
      </c>
      <c r="E195" s="118" t="s">
        <v>325</v>
      </c>
      <c r="F195" s="118" t="s">
        <v>325</v>
      </c>
      <c r="I195" s="119"/>
      <c r="J195" s="120">
        <f>BK195</f>
        <v>0</v>
      </c>
      <c r="L195" s="116"/>
      <c r="M195" s="121"/>
      <c r="P195" s="122">
        <f>P196+P214</f>
        <v>0</v>
      </c>
      <c r="R195" s="122">
        <f>R196+R214</f>
        <v>0</v>
      </c>
      <c r="T195" s="123">
        <f>T196+T214</f>
        <v>0</v>
      </c>
      <c r="AR195" s="117" t="s">
        <v>84</v>
      </c>
      <c r="AT195" s="124" t="s">
        <v>75</v>
      </c>
      <c r="AU195" s="124" t="s">
        <v>76</v>
      </c>
      <c r="AY195" s="117" t="s">
        <v>119</v>
      </c>
      <c r="BK195" s="125">
        <f>BK196+BK214</f>
        <v>0</v>
      </c>
    </row>
    <row r="196" spans="2:63" s="11" customFormat="1" ht="22.9" customHeight="1">
      <c r="B196" s="116"/>
      <c r="D196" s="117" t="s">
        <v>75</v>
      </c>
      <c r="E196" s="126" t="s">
        <v>326</v>
      </c>
      <c r="F196" s="126" t="s">
        <v>327</v>
      </c>
      <c r="I196" s="119"/>
      <c r="J196" s="127">
        <f>BK196</f>
        <v>0</v>
      </c>
      <c r="L196" s="116"/>
      <c r="M196" s="121"/>
      <c r="P196" s="122">
        <f>SUM(P197:P213)</f>
        <v>0</v>
      </c>
      <c r="R196" s="122">
        <f>SUM(R197:R213)</f>
        <v>0</v>
      </c>
      <c r="T196" s="123">
        <f>SUM(T197:T213)</f>
        <v>0</v>
      </c>
      <c r="AR196" s="117" t="s">
        <v>84</v>
      </c>
      <c r="AT196" s="124" t="s">
        <v>75</v>
      </c>
      <c r="AU196" s="124" t="s">
        <v>84</v>
      </c>
      <c r="AY196" s="117" t="s">
        <v>119</v>
      </c>
      <c r="BK196" s="125">
        <f>SUM(BK197:BK213)</f>
        <v>0</v>
      </c>
    </row>
    <row r="197" spans="2:65" s="1" customFormat="1" ht="16.5" customHeight="1">
      <c r="B197" s="31"/>
      <c r="C197" s="128" t="s">
        <v>328</v>
      </c>
      <c r="D197" s="128" t="s">
        <v>121</v>
      </c>
      <c r="E197" s="129" t="s">
        <v>329</v>
      </c>
      <c r="F197" s="130" t="s">
        <v>330</v>
      </c>
      <c r="G197" s="131" t="s">
        <v>331</v>
      </c>
      <c r="H197" s="132">
        <v>1</v>
      </c>
      <c r="I197" s="133"/>
      <c r="J197" s="134">
        <f>ROUND(I197*H197,2)</f>
        <v>0</v>
      </c>
      <c r="K197" s="135"/>
      <c r="L197" s="31"/>
      <c r="M197" s="136" t="s">
        <v>1</v>
      </c>
      <c r="N197" s="137" t="s">
        <v>41</v>
      </c>
      <c r="P197" s="138">
        <f>O197*H197</f>
        <v>0</v>
      </c>
      <c r="Q197" s="138">
        <v>0</v>
      </c>
      <c r="R197" s="138">
        <f>Q197*H197</f>
        <v>0</v>
      </c>
      <c r="S197" s="138">
        <v>0</v>
      </c>
      <c r="T197" s="139">
        <f>S197*H197</f>
        <v>0</v>
      </c>
      <c r="AR197" s="140" t="s">
        <v>125</v>
      </c>
      <c r="AT197" s="140" t="s">
        <v>121</v>
      </c>
      <c r="AU197" s="140" t="s">
        <v>86</v>
      </c>
      <c r="AY197" s="16" t="s">
        <v>119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6" t="s">
        <v>84</v>
      </c>
      <c r="BK197" s="141">
        <f>ROUND(I197*H197,2)</f>
        <v>0</v>
      </c>
      <c r="BL197" s="16" t="s">
        <v>125</v>
      </c>
      <c r="BM197" s="140" t="s">
        <v>332</v>
      </c>
    </row>
    <row r="198" spans="2:51" s="13" customFormat="1" ht="22.5">
      <c r="B198" s="150"/>
      <c r="D198" s="143" t="s">
        <v>127</v>
      </c>
      <c r="E198" s="151" t="s">
        <v>1</v>
      </c>
      <c r="F198" s="152" t="s">
        <v>333</v>
      </c>
      <c r="H198" s="151" t="s">
        <v>1</v>
      </c>
      <c r="I198" s="153"/>
      <c r="L198" s="150"/>
      <c r="M198" s="154"/>
      <c r="T198" s="155"/>
      <c r="AT198" s="151" t="s">
        <v>127</v>
      </c>
      <c r="AU198" s="151" t="s">
        <v>86</v>
      </c>
      <c r="AV198" s="13" t="s">
        <v>84</v>
      </c>
      <c r="AW198" s="13" t="s">
        <v>32</v>
      </c>
      <c r="AX198" s="13" t="s">
        <v>76</v>
      </c>
      <c r="AY198" s="151" t="s">
        <v>119</v>
      </c>
    </row>
    <row r="199" spans="2:51" s="13" customFormat="1" ht="33.75">
      <c r="B199" s="150"/>
      <c r="D199" s="143" t="s">
        <v>127</v>
      </c>
      <c r="E199" s="151" t="s">
        <v>1</v>
      </c>
      <c r="F199" s="152" t="s">
        <v>334</v>
      </c>
      <c r="H199" s="151" t="s">
        <v>1</v>
      </c>
      <c r="I199" s="153"/>
      <c r="L199" s="150"/>
      <c r="M199" s="154"/>
      <c r="T199" s="155"/>
      <c r="AT199" s="151" t="s">
        <v>127</v>
      </c>
      <c r="AU199" s="151" t="s">
        <v>86</v>
      </c>
      <c r="AV199" s="13" t="s">
        <v>84</v>
      </c>
      <c r="AW199" s="13" t="s">
        <v>32</v>
      </c>
      <c r="AX199" s="13" t="s">
        <v>76</v>
      </c>
      <c r="AY199" s="151" t="s">
        <v>119</v>
      </c>
    </row>
    <row r="200" spans="2:51" s="12" customFormat="1" ht="11.25">
      <c r="B200" s="142"/>
      <c r="D200" s="143" t="s">
        <v>127</v>
      </c>
      <c r="E200" s="144" t="s">
        <v>1</v>
      </c>
      <c r="F200" s="145" t="s">
        <v>335</v>
      </c>
      <c r="H200" s="146">
        <v>1</v>
      </c>
      <c r="I200" s="147"/>
      <c r="L200" s="142"/>
      <c r="M200" s="148"/>
      <c r="T200" s="149"/>
      <c r="AT200" s="144" t="s">
        <v>127</v>
      </c>
      <c r="AU200" s="144" t="s">
        <v>86</v>
      </c>
      <c r="AV200" s="12" t="s">
        <v>86</v>
      </c>
      <c r="AW200" s="12" t="s">
        <v>32</v>
      </c>
      <c r="AX200" s="12" t="s">
        <v>76</v>
      </c>
      <c r="AY200" s="144" t="s">
        <v>119</v>
      </c>
    </row>
    <row r="201" spans="2:51" s="14" customFormat="1" ht="11.25">
      <c r="B201" s="167"/>
      <c r="D201" s="143" t="s">
        <v>127</v>
      </c>
      <c r="E201" s="168" t="s">
        <v>1</v>
      </c>
      <c r="F201" s="169" t="s">
        <v>232</v>
      </c>
      <c r="H201" s="170">
        <v>1</v>
      </c>
      <c r="I201" s="171"/>
      <c r="L201" s="167"/>
      <c r="M201" s="172"/>
      <c r="T201" s="173"/>
      <c r="AT201" s="168" t="s">
        <v>127</v>
      </c>
      <c r="AU201" s="168" t="s">
        <v>86</v>
      </c>
      <c r="AV201" s="14" t="s">
        <v>125</v>
      </c>
      <c r="AW201" s="14" t="s">
        <v>32</v>
      </c>
      <c r="AX201" s="14" t="s">
        <v>84</v>
      </c>
      <c r="AY201" s="168" t="s">
        <v>119</v>
      </c>
    </row>
    <row r="202" spans="2:65" s="1" customFormat="1" ht="16.5" customHeight="1">
      <c r="B202" s="31"/>
      <c r="C202" s="128" t="s">
        <v>336</v>
      </c>
      <c r="D202" s="128" t="s">
        <v>121</v>
      </c>
      <c r="E202" s="129" t="s">
        <v>337</v>
      </c>
      <c r="F202" s="130" t="s">
        <v>338</v>
      </c>
      <c r="G202" s="131" t="s">
        <v>331</v>
      </c>
      <c r="H202" s="132">
        <v>1</v>
      </c>
      <c r="I202" s="133"/>
      <c r="J202" s="134">
        <f>ROUND(I202*H202,2)</f>
        <v>0</v>
      </c>
      <c r="K202" s="135"/>
      <c r="L202" s="31"/>
      <c r="M202" s="136" t="s">
        <v>1</v>
      </c>
      <c r="N202" s="137" t="s">
        <v>41</v>
      </c>
      <c r="P202" s="138">
        <f>O202*H202</f>
        <v>0</v>
      </c>
      <c r="Q202" s="138">
        <v>0</v>
      </c>
      <c r="R202" s="138">
        <f>Q202*H202</f>
        <v>0</v>
      </c>
      <c r="S202" s="138">
        <v>0</v>
      </c>
      <c r="T202" s="139">
        <f>S202*H202</f>
        <v>0</v>
      </c>
      <c r="AR202" s="140" t="s">
        <v>125</v>
      </c>
      <c r="AT202" s="140" t="s">
        <v>121</v>
      </c>
      <c r="AU202" s="140" t="s">
        <v>86</v>
      </c>
      <c r="AY202" s="16" t="s">
        <v>119</v>
      </c>
      <c r="BE202" s="141">
        <f>IF(N202="základní",J202,0)</f>
        <v>0</v>
      </c>
      <c r="BF202" s="141">
        <f>IF(N202="snížená",J202,0)</f>
        <v>0</v>
      </c>
      <c r="BG202" s="141">
        <f>IF(N202="zákl. přenesená",J202,0)</f>
        <v>0</v>
      </c>
      <c r="BH202" s="141">
        <f>IF(N202="sníž. přenesená",J202,0)</f>
        <v>0</v>
      </c>
      <c r="BI202" s="141">
        <f>IF(N202="nulová",J202,0)</f>
        <v>0</v>
      </c>
      <c r="BJ202" s="16" t="s">
        <v>84</v>
      </c>
      <c r="BK202" s="141">
        <f>ROUND(I202*H202,2)</f>
        <v>0</v>
      </c>
      <c r="BL202" s="16" t="s">
        <v>125</v>
      </c>
      <c r="BM202" s="140" t="s">
        <v>339</v>
      </c>
    </row>
    <row r="203" spans="2:51" s="13" customFormat="1" ht="11.25">
      <c r="B203" s="150"/>
      <c r="D203" s="143" t="s">
        <v>127</v>
      </c>
      <c r="E203" s="151" t="s">
        <v>1</v>
      </c>
      <c r="F203" s="152" t="s">
        <v>340</v>
      </c>
      <c r="H203" s="151" t="s">
        <v>1</v>
      </c>
      <c r="I203" s="153"/>
      <c r="L203" s="150"/>
      <c r="M203" s="154"/>
      <c r="T203" s="155"/>
      <c r="AT203" s="151" t="s">
        <v>127</v>
      </c>
      <c r="AU203" s="151" t="s">
        <v>86</v>
      </c>
      <c r="AV203" s="13" t="s">
        <v>84</v>
      </c>
      <c r="AW203" s="13" t="s">
        <v>32</v>
      </c>
      <c r="AX203" s="13" t="s">
        <v>76</v>
      </c>
      <c r="AY203" s="151" t="s">
        <v>119</v>
      </c>
    </row>
    <row r="204" spans="2:51" s="13" customFormat="1" ht="11.25">
      <c r="B204" s="150"/>
      <c r="D204" s="143" t="s">
        <v>127</v>
      </c>
      <c r="E204" s="151" t="s">
        <v>1</v>
      </c>
      <c r="F204" s="152" t="s">
        <v>341</v>
      </c>
      <c r="H204" s="151" t="s">
        <v>1</v>
      </c>
      <c r="I204" s="153"/>
      <c r="L204" s="150"/>
      <c r="M204" s="154"/>
      <c r="T204" s="155"/>
      <c r="AT204" s="151" t="s">
        <v>127</v>
      </c>
      <c r="AU204" s="151" t="s">
        <v>86</v>
      </c>
      <c r="AV204" s="13" t="s">
        <v>84</v>
      </c>
      <c r="AW204" s="13" t="s">
        <v>32</v>
      </c>
      <c r="AX204" s="13" t="s">
        <v>76</v>
      </c>
      <c r="AY204" s="151" t="s">
        <v>119</v>
      </c>
    </row>
    <row r="205" spans="2:51" s="13" customFormat="1" ht="22.5">
      <c r="B205" s="150"/>
      <c r="D205" s="143" t="s">
        <v>127</v>
      </c>
      <c r="E205" s="151" t="s">
        <v>1</v>
      </c>
      <c r="F205" s="152" t="s">
        <v>342</v>
      </c>
      <c r="H205" s="151" t="s">
        <v>1</v>
      </c>
      <c r="I205" s="153"/>
      <c r="L205" s="150"/>
      <c r="M205" s="154"/>
      <c r="T205" s="155"/>
      <c r="AT205" s="151" t="s">
        <v>127</v>
      </c>
      <c r="AU205" s="151" t="s">
        <v>86</v>
      </c>
      <c r="AV205" s="13" t="s">
        <v>84</v>
      </c>
      <c r="AW205" s="13" t="s">
        <v>32</v>
      </c>
      <c r="AX205" s="13" t="s">
        <v>76</v>
      </c>
      <c r="AY205" s="151" t="s">
        <v>119</v>
      </c>
    </row>
    <row r="206" spans="2:51" s="13" customFormat="1" ht="22.5">
      <c r="B206" s="150"/>
      <c r="D206" s="143" t="s">
        <v>127</v>
      </c>
      <c r="E206" s="151" t="s">
        <v>1</v>
      </c>
      <c r="F206" s="152" t="s">
        <v>343</v>
      </c>
      <c r="H206" s="151" t="s">
        <v>1</v>
      </c>
      <c r="I206" s="153"/>
      <c r="L206" s="150"/>
      <c r="M206" s="154"/>
      <c r="T206" s="155"/>
      <c r="AT206" s="151" t="s">
        <v>127</v>
      </c>
      <c r="AU206" s="151" t="s">
        <v>86</v>
      </c>
      <c r="AV206" s="13" t="s">
        <v>84</v>
      </c>
      <c r="AW206" s="13" t="s">
        <v>32</v>
      </c>
      <c r="AX206" s="13" t="s">
        <v>76</v>
      </c>
      <c r="AY206" s="151" t="s">
        <v>119</v>
      </c>
    </row>
    <row r="207" spans="2:51" s="12" customFormat="1" ht="11.25">
      <c r="B207" s="142"/>
      <c r="D207" s="143" t="s">
        <v>127</v>
      </c>
      <c r="E207" s="144" t="s">
        <v>1</v>
      </c>
      <c r="F207" s="145" t="s">
        <v>335</v>
      </c>
      <c r="H207" s="146">
        <v>1</v>
      </c>
      <c r="I207" s="147"/>
      <c r="L207" s="142"/>
      <c r="M207" s="148"/>
      <c r="T207" s="149"/>
      <c r="AT207" s="144" t="s">
        <v>127</v>
      </c>
      <c r="AU207" s="144" t="s">
        <v>86</v>
      </c>
      <c r="AV207" s="12" t="s">
        <v>86</v>
      </c>
      <c r="AW207" s="12" t="s">
        <v>32</v>
      </c>
      <c r="AX207" s="12" t="s">
        <v>76</v>
      </c>
      <c r="AY207" s="144" t="s">
        <v>119</v>
      </c>
    </row>
    <row r="208" spans="2:51" s="14" customFormat="1" ht="11.25">
      <c r="B208" s="167"/>
      <c r="D208" s="143" t="s">
        <v>127</v>
      </c>
      <c r="E208" s="168" t="s">
        <v>1</v>
      </c>
      <c r="F208" s="169" t="s">
        <v>232</v>
      </c>
      <c r="H208" s="170">
        <v>1</v>
      </c>
      <c r="I208" s="171"/>
      <c r="L208" s="167"/>
      <c r="M208" s="172"/>
      <c r="T208" s="173"/>
      <c r="AT208" s="168" t="s">
        <v>127</v>
      </c>
      <c r="AU208" s="168" t="s">
        <v>86</v>
      </c>
      <c r="AV208" s="14" t="s">
        <v>125</v>
      </c>
      <c r="AW208" s="14" t="s">
        <v>32</v>
      </c>
      <c r="AX208" s="14" t="s">
        <v>84</v>
      </c>
      <c r="AY208" s="168" t="s">
        <v>119</v>
      </c>
    </row>
    <row r="209" spans="2:65" s="1" customFormat="1" ht="16.5" customHeight="1">
      <c r="B209" s="31"/>
      <c r="C209" s="128" t="s">
        <v>344</v>
      </c>
      <c r="D209" s="128" t="s">
        <v>121</v>
      </c>
      <c r="E209" s="129" t="s">
        <v>345</v>
      </c>
      <c r="F209" s="130" t="s">
        <v>346</v>
      </c>
      <c r="G209" s="131" t="s">
        <v>331</v>
      </c>
      <c r="H209" s="132">
        <v>1</v>
      </c>
      <c r="I209" s="133"/>
      <c r="J209" s="134">
        <f>ROUND(I209*H209,2)</f>
        <v>0</v>
      </c>
      <c r="K209" s="135"/>
      <c r="L209" s="31"/>
      <c r="M209" s="136" t="s">
        <v>1</v>
      </c>
      <c r="N209" s="137" t="s">
        <v>41</v>
      </c>
      <c r="P209" s="138">
        <f>O209*H209</f>
        <v>0</v>
      </c>
      <c r="Q209" s="138">
        <v>0</v>
      </c>
      <c r="R209" s="138">
        <f>Q209*H209</f>
        <v>0</v>
      </c>
      <c r="S209" s="138">
        <v>0</v>
      </c>
      <c r="T209" s="139">
        <f>S209*H209</f>
        <v>0</v>
      </c>
      <c r="AR209" s="140" t="s">
        <v>125</v>
      </c>
      <c r="AT209" s="140" t="s">
        <v>121</v>
      </c>
      <c r="AU209" s="140" t="s">
        <v>86</v>
      </c>
      <c r="AY209" s="16" t="s">
        <v>119</v>
      </c>
      <c r="BE209" s="141">
        <f>IF(N209="základní",J209,0)</f>
        <v>0</v>
      </c>
      <c r="BF209" s="141">
        <f>IF(N209="snížená",J209,0)</f>
        <v>0</v>
      </c>
      <c r="BG209" s="141">
        <f>IF(N209="zákl. přenesená",J209,0)</f>
        <v>0</v>
      </c>
      <c r="BH209" s="141">
        <f>IF(N209="sníž. přenesená",J209,0)</f>
        <v>0</v>
      </c>
      <c r="BI209" s="141">
        <f>IF(N209="nulová",J209,0)</f>
        <v>0</v>
      </c>
      <c r="BJ209" s="16" t="s">
        <v>84</v>
      </c>
      <c r="BK209" s="141">
        <f>ROUND(I209*H209,2)</f>
        <v>0</v>
      </c>
      <c r="BL209" s="16" t="s">
        <v>125</v>
      </c>
      <c r="BM209" s="140" t="s">
        <v>347</v>
      </c>
    </row>
    <row r="210" spans="2:51" s="13" customFormat="1" ht="22.5">
      <c r="B210" s="150"/>
      <c r="D210" s="143" t="s">
        <v>127</v>
      </c>
      <c r="E210" s="151" t="s">
        <v>1</v>
      </c>
      <c r="F210" s="152" t="s">
        <v>348</v>
      </c>
      <c r="H210" s="151" t="s">
        <v>1</v>
      </c>
      <c r="I210" s="153"/>
      <c r="L210" s="150"/>
      <c r="M210" s="154"/>
      <c r="T210" s="155"/>
      <c r="AT210" s="151" t="s">
        <v>127</v>
      </c>
      <c r="AU210" s="151" t="s">
        <v>86</v>
      </c>
      <c r="AV210" s="13" t="s">
        <v>84</v>
      </c>
      <c r="AW210" s="13" t="s">
        <v>32</v>
      </c>
      <c r="AX210" s="13" t="s">
        <v>76</v>
      </c>
      <c r="AY210" s="151" t="s">
        <v>119</v>
      </c>
    </row>
    <row r="211" spans="2:51" s="13" customFormat="1" ht="11.25">
      <c r="B211" s="150"/>
      <c r="D211" s="143" t="s">
        <v>127</v>
      </c>
      <c r="E211" s="151" t="s">
        <v>1</v>
      </c>
      <c r="F211" s="152" t="s">
        <v>349</v>
      </c>
      <c r="H211" s="151" t="s">
        <v>1</v>
      </c>
      <c r="I211" s="153"/>
      <c r="L211" s="150"/>
      <c r="M211" s="154"/>
      <c r="T211" s="155"/>
      <c r="AT211" s="151" t="s">
        <v>127</v>
      </c>
      <c r="AU211" s="151" t="s">
        <v>86</v>
      </c>
      <c r="AV211" s="13" t="s">
        <v>84</v>
      </c>
      <c r="AW211" s="13" t="s">
        <v>32</v>
      </c>
      <c r="AX211" s="13" t="s">
        <v>76</v>
      </c>
      <c r="AY211" s="151" t="s">
        <v>119</v>
      </c>
    </row>
    <row r="212" spans="2:51" s="12" customFormat="1" ht="11.25">
      <c r="B212" s="142"/>
      <c r="D212" s="143" t="s">
        <v>127</v>
      </c>
      <c r="E212" s="144" t="s">
        <v>1</v>
      </c>
      <c r="F212" s="145" t="s">
        <v>335</v>
      </c>
      <c r="H212" s="146">
        <v>1</v>
      </c>
      <c r="I212" s="147"/>
      <c r="L212" s="142"/>
      <c r="M212" s="148"/>
      <c r="T212" s="149"/>
      <c r="AT212" s="144" t="s">
        <v>127</v>
      </c>
      <c r="AU212" s="144" t="s">
        <v>86</v>
      </c>
      <c r="AV212" s="12" t="s">
        <v>86</v>
      </c>
      <c r="AW212" s="12" t="s">
        <v>32</v>
      </c>
      <c r="AX212" s="12" t="s">
        <v>76</v>
      </c>
      <c r="AY212" s="144" t="s">
        <v>119</v>
      </c>
    </row>
    <row r="213" spans="2:51" s="14" customFormat="1" ht="11.25">
      <c r="B213" s="167"/>
      <c r="D213" s="143" t="s">
        <v>127</v>
      </c>
      <c r="E213" s="168" t="s">
        <v>1</v>
      </c>
      <c r="F213" s="169" t="s">
        <v>232</v>
      </c>
      <c r="H213" s="170">
        <v>1</v>
      </c>
      <c r="I213" s="171"/>
      <c r="L213" s="167"/>
      <c r="M213" s="172"/>
      <c r="T213" s="173"/>
      <c r="AT213" s="168" t="s">
        <v>127</v>
      </c>
      <c r="AU213" s="168" t="s">
        <v>86</v>
      </c>
      <c r="AV213" s="14" t="s">
        <v>125</v>
      </c>
      <c r="AW213" s="14" t="s">
        <v>32</v>
      </c>
      <c r="AX213" s="14" t="s">
        <v>84</v>
      </c>
      <c r="AY213" s="168" t="s">
        <v>119</v>
      </c>
    </row>
    <row r="214" spans="2:63" s="11" customFormat="1" ht="22.9" customHeight="1">
      <c r="B214" s="116"/>
      <c r="D214" s="117" t="s">
        <v>75</v>
      </c>
      <c r="E214" s="126" t="s">
        <v>350</v>
      </c>
      <c r="F214" s="126" t="s">
        <v>351</v>
      </c>
      <c r="I214" s="119"/>
      <c r="J214" s="127">
        <f>BK214</f>
        <v>0</v>
      </c>
      <c r="L214" s="116"/>
      <c r="M214" s="121"/>
      <c r="P214" s="122">
        <f>SUM(P215:P225)</f>
        <v>0</v>
      </c>
      <c r="R214" s="122">
        <f>SUM(R215:R225)</f>
        <v>0</v>
      </c>
      <c r="T214" s="123">
        <f>SUM(T215:T225)</f>
        <v>0</v>
      </c>
      <c r="AR214" s="117" t="s">
        <v>84</v>
      </c>
      <c r="AT214" s="124" t="s">
        <v>75</v>
      </c>
      <c r="AU214" s="124" t="s">
        <v>84</v>
      </c>
      <c r="AY214" s="117" t="s">
        <v>119</v>
      </c>
      <c r="BK214" s="125">
        <f>SUM(BK215:BK225)</f>
        <v>0</v>
      </c>
    </row>
    <row r="215" spans="2:65" s="1" customFormat="1" ht="16.5" customHeight="1">
      <c r="B215" s="31"/>
      <c r="C215" s="128" t="s">
        <v>352</v>
      </c>
      <c r="D215" s="128" t="s">
        <v>121</v>
      </c>
      <c r="E215" s="129" t="s">
        <v>353</v>
      </c>
      <c r="F215" s="130" t="s">
        <v>354</v>
      </c>
      <c r="G215" s="131" t="s">
        <v>331</v>
      </c>
      <c r="H215" s="132">
        <v>1</v>
      </c>
      <c r="I215" s="133"/>
      <c r="J215" s="134">
        <f>ROUND(I215*H215,2)</f>
        <v>0</v>
      </c>
      <c r="K215" s="135"/>
      <c r="L215" s="31"/>
      <c r="M215" s="136" t="s">
        <v>1</v>
      </c>
      <c r="N215" s="137" t="s">
        <v>41</v>
      </c>
      <c r="P215" s="138">
        <f>O215*H215</f>
        <v>0</v>
      </c>
      <c r="Q215" s="138">
        <v>0</v>
      </c>
      <c r="R215" s="138">
        <f>Q215*H215</f>
        <v>0</v>
      </c>
      <c r="S215" s="138">
        <v>0</v>
      </c>
      <c r="T215" s="139">
        <f>S215*H215</f>
        <v>0</v>
      </c>
      <c r="AR215" s="140" t="s">
        <v>125</v>
      </c>
      <c r="AT215" s="140" t="s">
        <v>121</v>
      </c>
      <c r="AU215" s="140" t="s">
        <v>86</v>
      </c>
      <c r="AY215" s="16" t="s">
        <v>119</v>
      </c>
      <c r="BE215" s="141">
        <f>IF(N215="základní",J215,0)</f>
        <v>0</v>
      </c>
      <c r="BF215" s="141">
        <f>IF(N215="snížená",J215,0)</f>
        <v>0</v>
      </c>
      <c r="BG215" s="141">
        <f>IF(N215="zákl. přenesená",J215,0)</f>
        <v>0</v>
      </c>
      <c r="BH215" s="141">
        <f>IF(N215="sníž. přenesená",J215,0)</f>
        <v>0</v>
      </c>
      <c r="BI215" s="141">
        <f>IF(N215="nulová",J215,0)</f>
        <v>0</v>
      </c>
      <c r="BJ215" s="16" t="s">
        <v>84</v>
      </c>
      <c r="BK215" s="141">
        <f>ROUND(I215*H215,2)</f>
        <v>0</v>
      </c>
      <c r="BL215" s="16" t="s">
        <v>125</v>
      </c>
      <c r="BM215" s="140" t="s">
        <v>355</v>
      </c>
    </row>
    <row r="216" spans="2:51" s="13" customFormat="1" ht="33.75">
      <c r="B216" s="150"/>
      <c r="D216" s="143" t="s">
        <v>127</v>
      </c>
      <c r="E216" s="151" t="s">
        <v>1</v>
      </c>
      <c r="F216" s="152" t="s">
        <v>356</v>
      </c>
      <c r="H216" s="151" t="s">
        <v>1</v>
      </c>
      <c r="I216" s="153"/>
      <c r="L216" s="150"/>
      <c r="M216" s="154"/>
      <c r="T216" s="155"/>
      <c r="AT216" s="151" t="s">
        <v>127</v>
      </c>
      <c r="AU216" s="151" t="s">
        <v>86</v>
      </c>
      <c r="AV216" s="13" t="s">
        <v>84</v>
      </c>
      <c r="AW216" s="13" t="s">
        <v>32</v>
      </c>
      <c r="AX216" s="13" t="s">
        <v>76</v>
      </c>
      <c r="AY216" s="151" t="s">
        <v>119</v>
      </c>
    </row>
    <row r="217" spans="2:51" s="12" customFormat="1" ht="11.25">
      <c r="B217" s="142"/>
      <c r="D217" s="143" t="s">
        <v>127</v>
      </c>
      <c r="E217" s="144" t="s">
        <v>1</v>
      </c>
      <c r="F217" s="145" t="s">
        <v>335</v>
      </c>
      <c r="H217" s="146">
        <v>1</v>
      </c>
      <c r="I217" s="147"/>
      <c r="L217" s="142"/>
      <c r="M217" s="148"/>
      <c r="T217" s="149"/>
      <c r="AT217" s="144" t="s">
        <v>127</v>
      </c>
      <c r="AU217" s="144" t="s">
        <v>86</v>
      </c>
      <c r="AV217" s="12" t="s">
        <v>86</v>
      </c>
      <c r="AW217" s="12" t="s">
        <v>32</v>
      </c>
      <c r="AX217" s="12" t="s">
        <v>76</v>
      </c>
      <c r="AY217" s="144" t="s">
        <v>119</v>
      </c>
    </row>
    <row r="218" spans="2:51" s="14" customFormat="1" ht="11.25">
      <c r="B218" s="167"/>
      <c r="D218" s="143" t="s">
        <v>127</v>
      </c>
      <c r="E218" s="168" t="s">
        <v>1</v>
      </c>
      <c r="F218" s="169" t="s">
        <v>232</v>
      </c>
      <c r="H218" s="170">
        <v>1</v>
      </c>
      <c r="I218" s="171"/>
      <c r="L218" s="167"/>
      <c r="M218" s="172"/>
      <c r="T218" s="173"/>
      <c r="AT218" s="168" t="s">
        <v>127</v>
      </c>
      <c r="AU218" s="168" t="s">
        <v>86</v>
      </c>
      <c r="AV218" s="14" t="s">
        <v>125</v>
      </c>
      <c r="AW218" s="14" t="s">
        <v>32</v>
      </c>
      <c r="AX218" s="14" t="s">
        <v>84</v>
      </c>
      <c r="AY218" s="168" t="s">
        <v>119</v>
      </c>
    </row>
    <row r="219" spans="2:65" s="1" customFormat="1" ht="37.9" customHeight="1">
      <c r="B219" s="31"/>
      <c r="C219" s="128" t="s">
        <v>357</v>
      </c>
      <c r="D219" s="128" t="s">
        <v>121</v>
      </c>
      <c r="E219" s="129" t="s">
        <v>358</v>
      </c>
      <c r="F219" s="130" t="s">
        <v>359</v>
      </c>
      <c r="G219" s="131" t="s">
        <v>360</v>
      </c>
      <c r="H219" s="132">
        <v>20</v>
      </c>
      <c r="I219" s="133"/>
      <c r="J219" s="134">
        <f>ROUND(I219*H219,2)</f>
        <v>0</v>
      </c>
      <c r="K219" s="135"/>
      <c r="L219" s="31"/>
      <c r="M219" s="136" t="s">
        <v>1</v>
      </c>
      <c r="N219" s="137" t="s">
        <v>41</v>
      </c>
      <c r="P219" s="138">
        <f>O219*H219</f>
        <v>0</v>
      </c>
      <c r="Q219" s="138">
        <v>0</v>
      </c>
      <c r="R219" s="138">
        <f>Q219*H219</f>
        <v>0</v>
      </c>
      <c r="S219" s="138">
        <v>0</v>
      </c>
      <c r="T219" s="139">
        <f>S219*H219</f>
        <v>0</v>
      </c>
      <c r="AR219" s="140" t="s">
        <v>125</v>
      </c>
      <c r="AT219" s="140" t="s">
        <v>121</v>
      </c>
      <c r="AU219" s="140" t="s">
        <v>86</v>
      </c>
      <c r="AY219" s="16" t="s">
        <v>119</v>
      </c>
      <c r="BE219" s="141">
        <f>IF(N219="základní",J219,0)</f>
        <v>0</v>
      </c>
      <c r="BF219" s="141">
        <f>IF(N219="snížená",J219,0)</f>
        <v>0</v>
      </c>
      <c r="BG219" s="141">
        <f>IF(N219="zákl. přenesená",J219,0)</f>
        <v>0</v>
      </c>
      <c r="BH219" s="141">
        <f>IF(N219="sníž. přenesená",J219,0)</f>
        <v>0</v>
      </c>
      <c r="BI219" s="141">
        <f>IF(N219="nulová",J219,0)</f>
        <v>0</v>
      </c>
      <c r="BJ219" s="16" t="s">
        <v>84</v>
      </c>
      <c r="BK219" s="141">
        <f>ROUND(I219*H219,2)</f>
        <v>0</v>
      </c>
      <c r="BL219" s="16" t="s">
        <v>125</v>
      </c>
      <c r="BM219" s="140" t="s">
        <v>361</v>
      </c>
    </row>
    <row r="220" spans="2:51" s="12" customFormat="1" ht="22.5">
      <c r="B220" s="142"/>
      <c r="D220" s="143" t="s">
        <v>127</v>
      </c>
      <c r="E220" s="144" t="s">
        <v>1</v>
      </c>
      <c r="F220" s="145" t="s">
        <v>362</v>
      </c>
      <c r="H220" s="146">
        <v>20</v>
      </c>
      <c r="I220" s="147"/>
      <c r="L220" s="142"/>
      <c r="M220" s="148"/>
      <c r="T220" s="149"/>
      <c r="AT220" s="144" t="s">
        <v>127</v>
      </c>
      <c r="AU220" s="144" t="s">
        <v>86</v>
      </c>
      <c r="AV220" s="12" t="s">
        <v>86</v>
      </c>
      <c r="AW220" s="12" t="s">
        <v>32</v>
      </c>
      <c r="AX220" s="12" t="s">
        <v>76</v>
      </c>
      <c r="AY220" s="144" t="s">
        <v>119</v>
      </c>
    </row>
    <row r="221" spans="2:51" s="14" customFormat="1" ht="11.25">
      <c r="B221" s="167"/>
      <c r="D221" s="143" t="s">
        <v>127</v>
      </c>
      <c r="E221" s="168" t="s">
        <v>1</v>
      </c>
      <c r="F221" s="169" t="s">
        <v>232</v>
      </c>
      <c r="H221" s="170">
        <v>20</v>
      </c>
      <c r="I221" s="171"/>
      <c r="L221" s="167"/>
      <c r="M221" s="172"/>
      <c r="T221" s="173"/>
      <c r="AT221" s="168" t="s">
        <v>127</v>
      </c>
      <c r="AU221" s="168" t="s">
        <v>86</v>
      </c>
      <c r="AV221" s="14" t="s">
        <v>125</v>
      </c>
      <c r="AW221" s="14" t="s">
        <v>32</v>
      </c>
      <c r="AX221" s="14" t="s">
        <v>84</v>
      </c>
      <c r="AY221" s="168" t="s">
        <v>119</v>
      </c>
    </row>
    <row r="222" spans="2:65" s="1" customFormat="1" ht="16.5" customHeight="1">
      <c r="B222" s="31"/>
      <c r="C222" s="128" t="s">
        <v>363</v>
      </c>
      <c r="D222" s="128" t="s">
        <v>121</v>
      </c>
      <c r="E222" s="129" t="s">
        <v>364</v>
      </c>
      <c r="F222" s="130" t="s">
        <v>365</v>
      </c>
      <c r="G222" s="131" t="s">
        <v>331</v>
      </c>
      <c r="H222" s="132">
        <v>1</v>
      </c>
      <c r="I222" s="133"/>
      <c r="J222" s="134">
        <f>ROUND(I222*H222,2)</f>
        <v>0</v>
      </c>
      <c r="K222" s="135"/>
      <c r="L222" s="31"/>
      <c r="M222" s="136" t="s">
        <v>1</v>
      </c>
      <c r="N222" s="137" t="s">
        <v>41</v>
      </c>
      <c r="P222" s="138">
        <f>O222*H222</f>
        <v>0</v>
      </c>
      <c r="Q222" s="138">
        <v>0</v>
      </c>
      <c r="R222" s="138">
        <f>Q222*H222</f>
        <v>0</v>
      </c>
      <c r="S222" s="138">
        <v>0</v>
      </c>
      <c r="T222" s="139">
        <f>S222*H222</f>
        <v>0</v>
      </c>
      <c r="AR222" s="140" t="s">
        <v>125</v>
      </c>
      <c r="AT222" s="140" t="s">
        <v>121</v>
      </c>
      <c r="AU222" s="140" t="s">
        <v>86</v>
      </c>
      <c r="AY222" s="16" t="s">
        <v>119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6" t="s">
        <v>84</v>
      </c>
      <c r="BK222" s="141">
        <f>ROUND(I222*H222,2)</f>
        <v>0</v>
      </c>
      <c r="BL222" s="16" t="s">
        <v>125</v>
      </c>
      <c r="BM222" s="140" t="s">
        <v>366</v>
      </c>
    </row>
    <row r="223" spans="2:51" s="13" customFormat="1" ht="22.5">
      <c r="B223" s="150"/>
      <c r="D223" s="143" t="s">
        <v>127</v>
      </c>
      <c r="E223" s="151" t="s">
        <v>1</v>
      </c>
      <c r="F223" s="152" t="s">
        <v>367</v>
      </c>
      <c r="H223" s="151" t="s">
        <v>1</v>
      </c>
      <c r="I223" s="153"/>
      <c r="L223" s="150"/>
      <c r="M223" s="154"/>
      <c r="T223" s="155"/>
      <c r="AT223" s="151" t="s">
        <v>127</v>
      </c>
      <c r="AU223" s="151" t="s">
        <v>86</v>
      </c>
      <c r="AV223" s="13" t="s">
        <v>84</v>
      </c>
      <c r="AW223" s="13" t="s">
        <v>32</v>
      </c>
      <c r="AX223" s="13" t="s">
        <v>76</v>
      </c>
      <c r="AY223" s="151" t="s">
        <v>119</v>
      </c>
    </row>
    <row r="224" spans="2:51" s="12" customFormat="1" ht="11.25">
      <c r="B224" s="142"/>
      <c r="D224" s="143" t="s">
        <v>127</v>
      </c>
      <c r="E224" s="144" t="s">
        <v>1</v>
      </c>
      <c r="F224" s="145" t="s">
        <v>368</v>
      </c>
      <c r="H224" s="146">
        <v>1</v>
      </c>
      <c r="I224" s="147"/>
      <c r="L224" s="142"/>
      <c r="M224" s="148"/>
      <c r="T224" s="149"/>
      <c r="AT224" s="144" t="s">
        <v>127</v>
      </c>
      <c r="AU224" s="144" t="s">
        <v>86</v>
      </c>
      <c r="AV224" s="12" t="s">
        <v>86</v>
      </c>
      <c r="AW224" s="12" t="s">
        <v>32</v>
      </c>
      <c r="AX224" s="12" t="s">
        <v>76</v>
      </c>
      <c r="AY224" s="144" t="s">
        <v>119</v>
      </c>
    </row>
    <row r="225" spans="2:51" s="14" customFormat="1" ht="11.25">
      <c r="B225" s="167"/>
      <c r="D225" s="143" t="s">
        <v>127</v>
      </c>
      <c r="E225" s="168" t="s">
        <v>1</v>
      </c>
      <c r="F225" s="169" t="s">
        <v>232</v>
      </c>
      <c r="H225" s="170">
        <v>1</v>
      </c>
      <c r="I225" s="171"/>
      <c r="L225" s="167"/>
      <c r="M225" s="174"/>
      <c r="N225" s="175"/>
      <c r="O225" s="175"/>
      <c r="P225" s="175"/>
      <c r="Q225" s="175"/>
      <c r="R225" s="175"/>
      <c r="S225" s="175"/>
      <c r="T225" s="176"/>
      <c r="AT225" s="168" t="s">
        <v>127</v>
      </c>
      <c r="AU225" s="168" t="s">
        <v>86</v>
      </c>
      <c r="AV225" s="14" t="s">
        <v>125</v>
      </c>
      <c r="AW225" s="14" t="s">
        <v>32</v>
      </c>
      <c r="AX225" s="14" t="s">
        <v>84</v>
      </c>
      <c r="AY225" s="168" t="s">
        <v>119</v>
      </c>
    </row>
    <row r="226" spans="2:12" s="1" customFormat="1" ht="6.95" customHeight="1">
      <c r="B226" s="43"/>
      <c r="C226" s="44"/>
      <c r="D226" s="44"/>
      <c r="E226" s="44"/>
      <c r="F226" s="44"/>
      <c r="G226" s="44"/>
      <c r="H226" s="44"/>
      <c r="I226" s="44"/>
      <c r="J226" s="44"/>
      <c r="K226" s="44"/>
      <c r="L226" s="31"/>
    </row>
  </sheetData>
  <sheetProtection algorithmName="SHA-512" hashValue="ZEhQLHF7zSpYr7kpiy67AyFRsBEpmnTBLAg73RdAIwV6BdCclL5wvIGYAYKAFmw6umfGsDUi5eqeh5X4QGmSjQ==" saltValue="eJ6yEUXwEp4M4JbXLQljPI6G3q+A7CboGH6F2S6Ckr3YtEfw53xjgzOrVywqkCQOuLxaaR5+SUr1X7KaQfSYcw==" spinCount="100000" sheet="1" objects="1" scenarios="1" formatColumns="0" formatRows="0" autoFilter="0"/>
  <autoFilter ref="C124:K22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ROZACER\Pavel</dc:creator>
  <cp:keywords/>
  <dc:description/>
  <cp:lastModifiedBy>Dušan Kolek</cp:lastModifiedBy>
  <dcterms:created xsi:type="dcterms:W3CDTF">2024-02-21T10:23:38Z</dcterms:created>
  <dcterms:modified xsi:type="dcterms:W3CDTF">2024-02-21T13:23:02Z</dcterms:modified>
  <cp:category/>
  <cp:version/>
  <cp:contentType/>
  <cp:contentStatus/>
</cp:coreProperties>
</file>